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995" windowHeight="82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Лист1!$A$1:$P$95</definedName>
  </definedNames>
  <calcPr calcId="145621"/>
</workbook>
</file>

<file path=xl/calcChain.xml><?xml version="1.0" encoding="utf-8"?>
<calcChain xmlns="http://schemas.openxmlformats.org/spreadsheetml/2006/main">
  <c r="N9" i="1" l="1"/>
  <c r="O9" i="1" l="1"/>
  <c r="P9" i="1"/>
  <c r="O31" i="1" l="1"/>
  <c r="P31" i="1"/>
  <c r="N31" i="1"/>
  <c r="O29" i="1"/>
  <c r="P29" i="1"/>
  <c r="N29" i="1"/>
  <c r="P26" i="1"/>
  <c r="O26" i="1"/>
  <c r="N26" i="1"/>
  <c r="P7" i="1"/>
  <c r="O7" i="1"/>
  <c r="N7" i="1"/>
  <c r="O4" i="1"/>
  <c r="P4" i="1"/>
  <c r="N4" i="1"/>
  <c r="I7" i="1" l="1"/>
  <c r="I9" i="1"/>
  <c r="G75" i="1" l="1"/>
  <c r="H75" i="1"/>
  <c r="I75" i="1"/>
  <c r="J75" i="1"/>
  <c r="K75" i="1"/>
  <c r="G79" i="1"/>
  <c r="H79" i="1"/>
  <c r="I79" i="1"/>
  <c r="J79" i="1"/>
  <c r="K79" i="1"/>
  <c r="H81" i="1"/>
  <c r="I81" i="1"/>
  <c r="J81" i="1"/>
  <c r="K81" i="1"/>
  <c r="J21" i="1"/>
  <c r="K21" i="1"/>
  <c r="I21" i="1"/>
  <c r="K7" i="1" l="1"/>
  <c r="J7" i="1"/>
  <c r="K4" i="1"/>
  <c r="J4" i="1"/>
  <c r="I4" i="1"/>
  <c r="I73" i="1" l="1"/>
  <c r="D73" i="1"/>
  <c r="E73" i="1"/>
  <c r="F73" i="1"/>
  <c r="G73" i="1"/>
  <c r="J73" i="1"/>
  <c r="K73" i="1"/>
  <c r="C73" i="1"/>
  <c r="J9" i="1" l="1"/>
  <c r="J28" i="1" s="1"/>
  <c r="K9" i="1"/>
  <c r="K28" i="1" s="1"/>
  <c r="K49" i="1"/>
  <c r="K47" i="1"/>
  <c r="K41" i="1"/>
  <c r="K37" i="1"/>
  <c r="J49" i="1"/>
  <c r="J47" i="1"/>
  <c r="J41" i="1"/>
  <c r="J37" i="1"/>
  <c r="K83" i="1" l="1"/>
  <c r="J83" i="1"/>
  <c r="E28" i="1"/>
  <c r="E79" i="1"/>
  <c r="E47" i="1"/>
  <c r="F33" i="1"/>
  <c r="E33" i="1"/>
  <c r="F28" i="1"/>
  <c r="F79" i="1"/>
  <c r="I41" i="1"/>
  <c r="F41" i="1"/>
  <c r="G41" i="1" s="1"/>
  <c r="E41" i="1"/>
  <c r="I37" i="1"/>
  <c r="F37" i="1"/>
  <c r="E37" i="1"/>
  <c r="E49" i="1"/>
  <c r="F49" i="1"/>
  <c r="I49" i="1"/>
  <c r="D49" i="1"/>
  <c r="C49" i="1"/>
  <c r="C37" i="1"/>
  <c r="C41" i="1"/>
  <c r="C75" i="1"/>
  <c r="C81" i="1"/>
  <c r="C47" i="1" l="1"/>
  <c r="I47" i="1"/>
  <c r="G80" i="1" l="1"/>
  <c r="G81" i="1" s="1"/>
  <c r="G48" i="1"/>
  <c r="G49" i="1" s="1"/>
  <c r="G47" i="1"/>
  <c r="G36" i="1"/>
  <c r="I28" i="1"/>
  <c r="I83" i="1" s="1"/>
  <c r="G28" i="1"/>
  <c r="G31" i="1" l="1"/>
  <c r="G33" i="1" s="1"/>
  <c r="H22" i="1" l="1"/>
  <c r="D47" i="1" l="1"/>
  <c r="H4" i="1"/>
  <c r="D37" i="1" l="1"/>
  <c r="G37" i="1"/>
  <c r="H9" i="1"/>
  <c r="D81" i="1"/>
  <c r="E81" i="1"/>
  <c r="F81" i="1"/>
  <c r="D75" i="1"/>
  <c r="E75" i="1"/>
  <c r="F75" i="1"/>
  <c r="F47" i="1"/>
  <c r="D41" i="1"/>
  <c r="D33" i="1"/>
  <c r="C33" i="1"/>
  <c r="D28" i="1"/>
  <c r="C28" i="1"/>
  <c r="H16" i="1"/>
  <c r="H71" i="1"/>
  <c r="H73" i="1" s="1"/>
  <c r="H48" i="1"/>
  <c r="H49" i="1" s="1"/>
  <c r="H44" i="1"/>
  <c r="H42" i="1"/>
  <c r="H40" i="1"/>
  <c r="H41" i="1" s="1"/>
  <c r="H36" i="1"/>
  <c r="H37" i="1" s="1"/>
  <c r="H32" i="1"/>
  <c r="H31" i="1"/>
  <c r="H30" i="1"/>
  <c r="H29" i="1"/>
  <c r="H27" i="1"/>
  <c r="H26" i="1"/>
  <c r="H23" i="1"/>
  <c r="H21" i="1"/>
  <c r="H20" i="1"/>
  <c r="H19" i="1"/>
  <c r="H17" i="1"/>
  <c r="H15" i="1"/>
  <c r="H14" i="1"/>
  <c r="H13" i="1"/>
  <c r="H12" i="1"/>
  <c r="H10" i="1"/>
  <c r="H7" i="1"/>
  <c r="H5" i="1"/>
  <c r="F83" i="1" l="1"/>
  <c r="E83" i="1"/>
  <c r="C83" i="1"/>
  <c r="D83" i="1"/>
  <c r="H28" i="1"/>
  <c r="H33" i="1"/>
  <c r="H47" i="1"/>
  <c r="H83" i="1" l="1"/>
  <c r="G83" i="1" l="1"/>
</calcChain>
</file>

<file path=xl/sharedStrings.xml><?xml version="1.0" encoding="utf-8"?>
<sst xmlns="http://schemas.openxmlformats.org/spreadsheetml/2006/main" count="118" uniqueCount="103">
  <si>
    <t>№ п/п</t>
  </si>
  <si>
    <t xml:space="preserve">Наименование учреждения, КБК </t>
  </si>
  <si>
    <t>Ожидаемое исполнение</t>
  </si>
  <si>
    <t>Отклонение гр. 7 - гр. 5</t>
  </si>
  <si>
    <t>0102\791\19\2\01\02030\121\211</t>
  </si>
  <si>
    <t>0102\791\19\2\01\02030\129\213</t>
  </si>
  <si>
    <t>0102\791\19\2\01\02030\121\266</t>
  </si>
  <si>
    <t>0104\791\19\2\01\02040\121\211</t>
  </si>
  <si>
    <t>0104\791\19\2\01\02040\121\266</t>
  </si>
  <si>
    <t>0104\791\19\2\01\02040\129\213</t>
  </si>
  <si>
    <t>0104\791\19\2\01\02040\242\221</t>
  </si>
  <si>
    <t>0104\791\19\2\01\02040\242\225.6</t>
  </si>
  <si>
    <t>0104\791\19\2\01\02040\242\226.7</t>
  </si>
  <si>
    <t>\0104\791\19\2\01\02040\242\226.11</t>
  </si>
  <si>
    <t>0104\791\19\2\01\02040\247\223.5</t>
  </si>
  <si>
    <t>0104\791\19\2\01\02040\247\223.6</t>
  </si>
  <si>
    <t>0104\791\19\2\01\02040\244\223.8</t>
  </si>
  <si>
    <t>0104\791\19\2\01\02040\244\225.6</t>
  </si>
  <si>
    <t>0104\791\19\2\01\02040\244\224</t>
  </si>
  <si>
    <t>0104\791\19\2\01\02040\244\226.11</t>
  </si>
  <si>
    <t>0104\791\19\2\01\02040\244\227</t>
  </si>
  <si>
    <t>0104\791\19\2\01\02040\244\343.2</t>
  </si>
  <si>
    <t>0104\791\19\2\01\02040\244\312</t>
  </si>
  <si>
    <t>0104\791\19\2\01\02040\244\346</t>
  </si>
  <si>
    <t>0104\791\19\2\01\02040\851\291</t>
  </si>
  <si>
    <t>0104\791\19\2\01\02040\852\291</t>
  </si>
  <si>
    <t>Итого</t>
  </si>
  <si>
    <t>0203\791\19\2\03\51180\121\211</t>
  </si>
  <si>
    <t>0203\791\19\2\03\51180\129\213</t>
  </si>
  <si>
    <t>0203\791\19\2\03\51180\244\343.2</t>
  </si>
  <si>
    <t>0203\791\19\2\03\51180\244\346</t>
  </si>
  <si>
    <t>итого</t>
  </si>
  <si>
    <t>0310\791\17\4\01\24300\244\346</t>
  </si>
  <si>
    <t>0409\791\18\2\01\03150\244\344</t>
  </si>
  <si>
    <t>0409\791\18\1\01\03150\244\225.6</t>
  </si>
  <si>
    <t>0503\791\17\2\01\06050\244\226.11</t>
  </si>
  <si>
    <t>0503\791\17\2\01\06050\244\344</t>
  </si>
  <si>
    <t>0503\791\17\2\01\74040\244\226.11</t>
  </si>
  <si>
    <t>0503\791\17\2\01\74040\244\225.2</t>
  </si>
  <si>
    <t>0503\791\17\2\01\74040\244\344</t>
  </si>
  <si>
    <t>791 0705 1920142970  244 22611</t>
  </si>
  <si>
    <t>1403\791\99\0\00\74000\540\251.1</t>
  </si>
  <si>
    <t>ВСЕГО</t>
  </si>
  <si>
    <t>Глава сельского поселения</t>
  </si>
  <si>
    <t>Загидуллин И.Р.</t>
  </si>
  <si>
    <t>0409\791\18\1\01\03150\244\226.11</t>
  </si>
  <si>
    <t>Шарифуллина А.Р.</t>
  </si>
  <si>
    <t>0503\791\17\2\01\74040\247\223.6</t>
  </si>
  <si>
    <t>0503\791\17\2\01\L5767\244\226.11</t>
  </si>
  <si>
    <t>0104\791\19\2\01\02040\244\226.9</t>
  </si>
  <si>
    <t>бенз</t>
  </si>
  <si>
    <t>Ростелеком</t>
  </si>
  <si>
    <t>пох.учет,даниленко</t>
  </si>
  <si>
    <t>видеонаблюд</t>
  </si>
  <si>
    <t>тко дог</t>
  </si>
  <si>
    <t>ТО авто</t>
  </si>
  <si>
    <t>арен.пом</t>
  </si>
  <si>
    <t>подп.оценка</t>
  </si>
  <si>
    <t>страх.маш</t>
  </si>
  <si>
    <t>матер.запчасти.канц</t>
  </si>
  <si>
    <t>налог маш</t>
  </si>
  <si>
    <t>зем и имущ налог</t>
  </si>
  <si>
    <t>осн.сред-ва</t>
  </si>
  <si>
    <t>Утверждено 2023г.</t>
  </si>
  <si>
    <t>Уточненный план на 18.10.2023г. БА</t>
  </si>
  <si>
    <t>Отчет на 18.10.2023г. Касса</t>
  </si>
  <si>
    <t>0104\791\19\2\01\02040\242\225.2</t>
  </si>
  <si>
    <t>0113\791\17\2\01\09040\244\226.11</t>
  </si>
  <si>
    <t>0310\791\17\4\01\24300\244\226.11</t>
  </si>
  <si>
    <t>0310\791\17\4\01\24300\244\343.2</t>
  </si>
  <si>
    <t>0412\791\17\2\01\03330\244\226.2</t>
  </si>
  <si>
    <t>0503\791\17\2\01\74040\244\312</t>
  </si>
  <si>
    <t>0503\791\17\2\01\74040\244\226.2</t>
  </si>
  <si>
    <t>Прогноз на 2024г.</t>
  </si>
  <si>
    <t>0113\791\17\2\01\09040\852\291</t>
  </si>
  <si>
    <t>0113\791\17\2\01\09040\244\225.2</t>
  </si>
  <si>
    <t>0409\791\18\1\01\S2160\244\225.2</t>
  </si>
  <si>
    <t>0503\791\17\2\01\06050\244\312</t>
  </si>
  <si>
    <t>0503\791\17\2\01\06050\244\346</t>
  </si>
  <si>
    <t>0503\791\17\2\01\S2010\243\225.3</t>
  </si>
  <si>
    <t>0503\791\17\2\01\S2010\243\344</t>
  </si>
  <si>
    <t>0503\791\17\2\01\S2471\244\344</t>
  </si>
  <si>
    <t>0503\791\17\2\01\S2472\244\344</t>
  </si>
  <si>
    <t>0503\791\17\2\01\S2473\244\344</t>
  </si>
  <si>
    <t>1003\791\99\0\00\60950\244\343.1</t>
  </si>
  <si>
    <t>1003\791\99\0\00\60950\244\226.11</t>
  </si>
  <si>
    <t>1003\791\99\0\00\60950\244\344</t>
  </si>
  <si>
    <t>0,3</t>
  </si>
  <si>
    <t>Прогноз на 2025г.</t>
  </si>
  <si>
    <t>Прогноз на 2026г.</t>
  </si>
  <si>
    <t>0505\791\17\1\01\74040\244\226.11</t>
  </si>
  <si>
    <t>условные</t>
  </si>
  <si>
    <t>Начальник отдела  в СП</t>
  </si>
  <si>
    <t>Прогнозные расчеты Администрации сельского поселения Биккуловский СС МР Миякинский район РБ в разрезе экономических статей бюджета на 18.10.2023 г. тыс. руб.</t>
  </si>
  <si>
    <t>зп</t>
  </si>
  <si>
    <t>налоги</t>
  </si>
  <si>
    <t>зп аппарат</t>
  </si>
  <si>
    <t>налоги аппарат</t>
  </si>
  <si>
    <t>газ</t>
  </si>
  <si>
    <t>тко</t>
  </si>
  <si>
    <t>ВУС</t>
  </si>
  <si>
    <t>Дорожный фонд</t>
  </si>
  <si>
    <t>РБ 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</si>
</sst>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,"/>
  </numFmts>
  <fonts count="15">
    <font>
      <sz val="11"/>
      <color theme="1"/>
      <name val="Calibri"/>
      <charset val="134"/>
      <scheme val="minor"/>
    </font>
    <font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4" fillId="2" borderId="0" xfId="0" applyFont="1" applyFill="1"/>
    <xf numFmtId="0" fontId="4" fillId="0" borderId="0" xfId="0" applyFont="1" applyFill="1"/>
    <xf numFmtId="0" fontId="5" fillId="2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16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justify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justify"/>
    </xf>
    <xf numFmtId="164" fontId="3" fillId="0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2" fillId="0" borderId="1" xfId="0" applyNumberFormat="1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0" borderId="0" xfId="0" applyFont="1" applyFill="1"/>
    <xf numFmtId="0" fontId="7" fillId="0" borderId="0" xfId="0" applyFont="1" applyFill="1"/>
    <xf numFmtId="0" fontId="8" fillId="2" borderId="0" xfId="0" applyFont="1" applyFill="1"/>
    <xf numFmtId="0" fontId="8" fillId="0" borderId="0" xfId="0" applyFont="1" applyFill="1"/>
    <xf numFmtId="0" fontId="9" fillId="0" borderId="1" xfId="0" applyFont="1" applyFill="1" applyBorder="1"/>
    <xf numFmtId="0" fontId="9" fillId="0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/>
    </xf>
    <xf numFmtId="164" fontId="3" fillId="3" borderId="1" xfId="0" applyNumberFormat="1" applyFont="1" applyFill="1" applyBorder="1" applyAlignment="1">
      <alignment horizontal="right"/>
    </xf>
    <xf numFmtId="0" fontId="2" fillId="3" borderId="0" xfId="0" applyFont="1" applyFill="1"/>
    <xf numFmtId="0" fontId="8" fillId="3" borderId="0" xfId="0" applyFont="1" applyFill="1"/>
    <xf numFmtId="0" fontId="4" fillId="3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/>
    </xf>
    <xf numFmtId="164" fontId="2" fillId="3" borderId="1" xfId="0" applyNumberFormat="1" applyFont="1" applyFill="1" applyBorder="1"/>
    <xf numFmtId="0" fontId="11" fillId="0" borderId="0" xfId="0" applyFont="1" applyFill="1"/>
    <xf numFmtId="0" fontId="11" fillId="0" borderId="0" xfId="0" applyFont="1" applyFill="1" applyAlignment="1">
      <alignment wrapText="1"/>
    </xf>
    <xf numFmtId="165" fontId="2" fillId="0" borderId="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5" fontId="1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justify"/>
    </xf>
    <xf numFmtId="165" fontId="2" fillId="3" borderId="1" xfId="0" applyNumberFormat="1" applyFont="1" applyFill="1" applyBorder="1"/>
    <xf numFmtId="0" fontId="6" fillId="3" borderId="0" xfId="0" applyFont="1" applyFill="1"/>
    <xf numFmtId="0" fontId="1" fillId="3" borderId="1" xfId="0" applyFont="1" applyFill="1" applyBorder="1" applyAlignment="1">
      <alignment horizontal="justify"/>
    </xf>
    <xf numFmtId="164" fontId="1" fillId="3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 wrapText="1"/>
    </xf>
    <xf numFmtId="2" fontId="10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right"/>
    </xf>
    <xf numFmtId="0" fontId="11" fillId="3" borderId="0" xfId="0" applyFont="1" applyFill="1"/>
    <xf numFmtId="165" fontId="3" fillId="3" borderId="1" xfId="0" applyNumberFormat="1" applyFont="1" applyFill="1" applyBorder="1" applyAlignment="1">
      <alignment horizontal="right"/>
    </xf>
    <xf numFmtId="49" fontId="1" fillId="3" borderId="1" xfId="0" applyNumberFormat="1" applyFont="1" applyFill="1" applyBorder="1" applyAlignment="1">
      <alignment horizontal="right"/>
    </xf>
    <xf numFmtId="0" fontId="1" fillId="0" borderId="0" xfId="0" applyFont="1" applyFill="1"/>
    <xf numFmtId="2" fontId="11" fillId="3" borderId="1" xfId="0" applyNumberFormat="1" applyFont="1" applyFill="1" applyBorder="1" applyAlignment="1">
      <alignment horizontal="right"/>
    </xf>
    <xf numFmtId="2" fontId="11" fillId="4" borderId="1" xfId="0" applyNumberFormat="1" applyFont="1" applyFill="1" applyBorder="1" applyAlignment="1">
      <alignment horizontal="right"/>
    </xf>
    <xf numFmtId="2" fontId="12" fillId="3" borderId="1" xfId="0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right"/>
    </xf>
    <xf numFmtId="164" fontId="12" fillId="0" borderId="1" xfId="0" applyNumberFormat="1" applyFont="1" applyFill="1" applyBorder="1" applyAlignment="1">
      <alignment horizontal="right"/>
    </xf>
    <xf numFmtId="165" fontId="12" fillId="0" borderId="1" xfId="0" applyNumberFormat="1" applyFont="1" applyFill="1" applyBorder="1" applyAlignment="1">
      <alignment horizontal="right"/>
    </xf>
    <xf numFmtId="164" fontId="12" fillId="3" borderId="1" xfId="0" applyNumberFormat="1" applyFont="1" applyFill="1" applyBorder="1" applyAlignment="1">
      <alignment horizontal="right"/>
    </xf>
    <xf numFmtId="0" fontId="13" fillId="3" borderId="0" xfId="0" applyFont="1" applyFill="1"/>
    <xf numFmtId="2" fontId="2" fillId="0" borderId="0" xfId="0" applyNumberFormat="1" applyFont="1" applyFill="1"/>
    <xf numFmtId="2" fontId="3" fillId="0" borderId="0" xfId="0" applyNumberFormat="1" applyFont="1" applyFill="1"/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5"/>
  <sheetViews>
    <sheetView tabSelected="1" view="pageBreakPreview" zoomScale="110" zoomScaleNormal="120" zoomScaleSheetLayoutView="110" workbookViewId="0">
      <pane xSplit="2" ySplit="3" topLeftCell="C61" activePane="bottomRight" state="frozen"/>
      <selection pane="topRight"/>
      <selection pane="bottomLeft"/>
      <selection pane="bottomRight" activeCell="N76" sqref="N76"/>
    </sheetView>
  </sheetViews>
  <sheetFormatPr defaultColWidth="9.140625" defaultRowHeight="15"/>
  <cols>
    <col min="1" max="1" width="3.140625" style="6" customWidth="1"/>
    <col min="2" max="2" width="27.85546875" style="7" customWidth="1"/>
    <col min="3" max="3" width="7.7109375" style="7" customWidth="1"/>
    <col min="4" max="4" width="10.140625" style="7" customWidth="1"/>
    <col min="5" max="5" width="9.140625" style="7" customWidth="1"/>
    <col min="6" max="6" width="9.28515625" style="7" customWidth="1"/>
    <col min="7" max="7" width="9.28515625" style="36" hidden="1" customWidth="1"/>
    <col min="8" max="8" width="9.28515625" style="6" hidden="1" customWidth="1"/>
    <col min="9" max="9" width="10.28515625" style="6" customWidth="1"/>
    <col min="10" max="10" width="10.42578125" style="6" customWidth="1"/>
    <col min="11" max="11" width="10.140625" style="6" customWidth="1"/>
    <col min="12" max="12" width="9.140625" style="8"/>
    <col min="13" max="16384" width="9.140625" style="6"/>
  </cols>
  <sheetData>
    <row r="1" spans="1:16" s="1" customFormat="1" ht="32.25" customHeight="1">
      <c r="A1" s="72" t="s">
        <v>93</v>
      </c>
      <c r="B1" s="73"/>
      <c r="C1" s="73"/>
      <c r="D1" s="73"/>
      <c r="E1" s="73"/>
      <c r="F1" s="73"/>
      <c r="G1" s="73"/>
      <c r="H1" s="73"/>
      <c r="I1" s="73"/>
      <c r="J1" s="55"/>
      <c r="K1" s="55"/>
      <c r="L1" s="22"/>
    </row>
    <row r="2" spans="1:16" s="2" customFormat="1" ht="57.75" customHeight="1">
      <c r="A2" s="9" t="s">
        <v>0</v>
      </c>
      <c r="B2" s="10" t="s">
        <v>1</v>
      </c>
      <c r="C2" s="37"/>
      <c r="D2" s="37" t="s">
        <v>63</v>
      </c>
      <c r="E2" s="37" t="s">
        <v>64</v>
      </c>
      <c r="F2" s="37" t="s">
        <v>65</v>
      </c>
      <c r="G2" s="30" t="s">
        <v>2</v>
      </c>
      <c r="H2" s="9" t="s">
        <v>3</v>
      </c>
      <c r="I2" s="38" t="s">
        <v>73</v>
      </c>
      <c r="J2" s="38" t="s">
        <v>88</v>
      </c>
      <c r="K2" s="38" t="s">
        <v>89</v>
      </c>
      <c r="L2" s="22"/>
    </row>
    <row r="3" spans="1:16" s="3" customFormat="1" ht="12">
      <c r="A3" s="11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31">
        <v>7</v>
      </c>
      <c r="H3" s="11">
        <v>8</v>
      </c>
      <c r="I3" s="11">
        <v>9</v>
      </c>
      <c r="J3" s="11">
        <v>9</v>
      </c>
      <c r="K3" s="11">
        <v>9</v>
      </c>
      <c r="L3" s="23"/>
    </row>
    <row r="4" spans="1:16" s="4" customFormat="1" ht="19.5" customHeight="1">
      <c r="A4" s="15"/>
      <c r="B4" s="39" t="s">
        <v>4</v>
      </c>
      <c r="C4" s="43">
        <v>636683.36</v>
      </c>
      <c r="D4" s="14">
        <v>606.5</v>
      </c>
      <c r="E4" s="32">
        <v>606.5</v>
      </c>
      <c r="F4" s="32">
        <v>535.20000000000005</v>
      </c>
      <c r="G4" s="14">
        <v>698.4</v>
      </c>
      <c r="H4" s="14">
        <f>G4-E4</f>
        <v>91.899999999999977</v>
      </c>
      <c r="I4" s="62">
        <f>705560</f>
        <v>705560</v>
      </c>
      <c r="J4" s="62">
        <f>705560</f>
        <v>705560</v>
      </c>
      <c r="K4" s="62">
        <f>705560</f>
        <v>705560</v>
      </c>
      <c r="L4" s="41" t="s">
        <v>94</v>
      </c>
      <c r="N4" s="70">
        <f>I4+I5</f>
        <v>918639.12</v>
      </c>
      <c r="O4" s="70">
        <f t="shared" ref="O4:P4" si="0">J4+J5</f>
        <v>918639.12</v>
      </c>
      <c r="P4" s="70">
        <f t="shared" si="0"/>
        <v>918639.12</v>
      </c>
    </row>
    <row r="5" spans="1:16" s="4" customFormat="1" ht="12">
      <c r="A5" s="15"/>
      <c r="B5" s="39" t="s">
        <v>5</v>
      </c>
      <c r="C5" s="43">
        <v>187356.99</v>
      </c>
      <c r="D5" s="14">
        <v>184.7</v>
      </c>
      <c r="E5" s="32">
        <v>184.7</v>
      </c>
      <c r="F5" s="32">
        <v>152</v>
      </c>
      <c r="G5" s="14">
        <v>210.9</v>
      </c>
      <c r="H5" s="14">
        <f>G5-E5</f>
        <v>26.200000000000017</v>
      </c>
      <c r="I5" s="62">
        <v>213079.12</v>
      </c>
      <c r="J5" s="62">
        <v>213079.12</v>
      </c>
      <c r="K5" s="62">
        <v>213079.12</v>
      </c>
      <c r="L5" s="41" t="s">
        <v>95</v>
      </c>
    </row>
    <row r="6" spans="1:16" s="4" customFormat="1" ht="12">
      <c r="A6" s="15"/>
      <c r="B6" s="16" t="s">
        <v>6</v>
      </c>
      <c r="C6" s="43">
        <v>9736.6200000000008</v>
      </c>
      <c r="D6" s="14">
        <v>5</v>
      </c>
      <c r="E6" s="32">
        <v>5</v>
      </c>
      <c r="F6" s="32">
        <v>0</v>
      </c>
      <c r="G6" s="14">
        <v>5.2</v>
      </c>
      <c r="H6" s="14"/>
      <c r="I6" s="62"/>
      <c r="J6" s="62"/>
      <c r="K6" s="62"/>
      <c r="L6" s="41"/>
    </row>
    <row r="7" spans="1:16" s="4" customFormat="1" ht="16.5" customHeight="1">
      <c r="A7" s="15"/>
      <c r="B7" s="39" t="s">
        <v>7</v>
      </c>
      <c r="C7" s="43">
        <v>978131.31</v>
      </c>
      <c r="D7" s="14">
        <v>882.5</v>
      </c>
      <c r="E7" s="32">
        <v>882.5</v>
      </c>
      <c r="F7" s="44">
        <v>788645.83</v>
      </c>
      <c r="G7" s="14">
        <v>970.7</v>
      </c>
      <c r="H7" s="14">
        <f>G7-E7</f>
        <v>88.200000000000045</v>
      </c>
      <c r="I7" s="62">
        <f>1201578+1106.32</f>
        <v>1202684.32</v>
      </c>
      <c r="J7" s="62">
        <f>1201578</f>
        <v>1201578</v>
      </c>
      <c r="K7" s="62">
        <f>1201578</f>
        <v>1201578</v>
      </c>
      <c r="L7" s="41" t="s">
        <v>96</v>
      </c>
      <c r="N7" s="70">
        <f>I7+I9</f>
        <v>1565560.8800000001</v>
      </c>
      <c r="O7" s="70">
        <f>J7+J9</f>
        <v>1565560.88</v>
      </c>
      <c r="P7" s="70">
        <f>K7+K9</f>
        <v>1565560.88</v>
      </c>
    </row>
    <row r="8" spans="1:16" s="4" customFormat="1" ht="17.25" customHeight="1">
      <c r="A8" s="15"/>
      <c r="B8" s="16" t="s">
        <v>8</v>
      </c>
      <c r="C8" s="43">
        <v>3759.84</v>
      </c>
      <c r="D8" s="14">
        <v>5</v>
      </c>
      <c r="E8" s="32">
        <v>5</v>
      </c>
      <c r="F8" s="32">
        <v>0.9</v>
      </c>
      <c r="G8" s="14">
        <v>5</v>
      </c>
      <c r="H8" s="14"/>
      <c r="I8" s="62"/>
      <c r="J8" s="62"/>
      <c r="K8" s="62"/>
      <c r="L8" s="41"/>
    </row>
    <row r="9" spans="1:16" s="4" customFormat="1" ht="16.5" customHeight="1">
      <c r="A9" s="15"/>
      <c r="B9" s="39" t="s">
        <v>9</v>
      </c>
      <c r="C9" s="43">
        <v>287615.84000000003</v>
      </c>
      <c r="D9" s="14">
        <v>268</v>
      </c>
      <c r="E9" s="32">
        <v>268</v>
      </c>
      <c r="F9" s="32">
        <v>238.5</v>
      </c>
      <c r="G9" s="14">
        <v>293.2</v>
      </c>
      <c r="H9" s="14">
        <f>G9-E9</f>
        <v>25.199999999999989</v>
      </c>
      <c r="I9" s="62">
        <f>362876.56</f>
        <v>362876.56</v>
      </c>
      <c r="J9" s="62">
        <f t="shared" ref="J9:K9" si="1">362876.56+1106.32</f>
        <v>363982.88</v>
      </c>
      <c r="K9" s="62">
        <f t="shared" si="1"/>
        <v>363982.88</v>
      </c>
      <c r="L9" s="41" t="s">
        <v>97</v>
      </c>
      <c r="N9" s="70">
        <f>I10+I14+I15+I17+I20+I21+I24+I25</f>
        <v>180420.00000000003</v>
      </c>
      <c r="O9" s="70">
        <f t="shared" ref="O9:P9" si="2">J10+J14+J15+J17+J20+J21+J24+J25</f>
        <v>180420</v>
      </c>
      <c r="P9" s="70">
        <f t="shared" si="2"/>
        <v>180420.00000000003</v>
      </c>
    </row>
    <row r="10" spans="1:16" s="4" customFormat="1" ht="12">
      <c r="A10" s="15"/>
      <c r="B10" s="16" t="s">
        <v>10</v>
      </c>
      <c r="C10" s="43">
        <v>25438.87</v>
      </c>
      <c r="D10" s="14">
        <v>32</v>
      </c>
      <c r="E10" s="32">
        <v>32</v>
      </c>
      <c r="F10" s="32">
        <v>17.2</v>
      </c>
      <c r="G10" s="14">
        <v>24.9</v>
      </c>
      <c r="H10" s="14">
        <f t="shared" ref="H10:H16" si="3">G10-E10</f>
        <v>-7.1000000000000014</v>
      </c>
      <c r="I10" s="62">
        <v>34335.68</v>
      </c>
      <c r="J10" s="62">
        <v>34335.68</v>
      </c>
      <c r="K10" s="62">
        <v>34335.68</v>
      </c>
      <c r="L10" s="41" t="s">
        <v>51</v>
      </c>
    </row>
    <row r="11" spans="1:16" s="4" customFormat="1" ht="12">
      <c r="A11" s="15"/>
      <c r="B11" s="39" t="s">
        <v>66</v>
      </c>
      <c r="C11" s="43">
        <v>1600</v>
      </c>
      <c r="D11" s="14"/>
      <c r="E11" s="32"/>
      <c r="F11" s="32"/>
      <c r="G11" s="14"/>
      <c r="H11" s="14"/>
      <c r="I11" s="62"/>
      <c r="J11" s="62"/>
      <c r="K11" s="62"/>
      <c r="L11" s="41"/>
    </row>
    <row r="12" spans="1:16" s="4" customFormat="1" ht="12">
      <c r="A12" s="15"/>
      <c r="B12" s="16" t="s">
        <v>11</v>
      </c>
      <c r="C12" s="43">
        <v>9150</v>
      </c>
      <c r="D12" s="14">
        <v>9.3000000000000007</v>
      </c>
      <c r="E12" s="32">
        <v>0</v>
      </c>
      <c r="F12" s="32">
        <v>0</v>
      </c>
      <c r="G12" s="14">
        <v>0</v>
      </c>
      <c r="H12" s="14">
        <f t="shared" si="3"/>
        <v>0</v>
      </c>
      <c r="I12" s="62"/>
      <c r="J12" s="62"/>
      <c r="K12" s="62"/>
      <c r="L12" s="41"/>
    </row>
    <row r="13" spans="1:16" s="4" customFormat="1" ht="12">
      <c r="A13" s="15"/>
      <c r="B13" s="16" t="s">
        <v>12</v>
      </c>
      <c r="C13" s="43">
        <v>19620</v>
      </c>
      <c r="D13" s="14">
        <v>10.1</v>
      </c>
      <c r="E13" s="32">
        <v>0</v>
      </c>
      <c r="F13" s="32">
        <v>0</v>
      </c>
      <c r="G13" s="14">
        <v>19.600000000000001</v>
      </c>
      <c r="H13" s="14">
        <f t="shared" si="3"/>
        <v>19.600000000000001</v>
      </c>
      <c r="I13" s="62"/>
      <c r="J13" s="62"/>
      <c r="K13" s="62"/>
      <c r="L13" s="41" t="s">
        <v>52</v>
      </c>
    </row>
    <row r="14" spans="1:16" s="4" customFormat="1" ht="17.25" customHeight="1">
      <c r="A14" s="15"/>
      <c r="B14" s="16" t="s">
        <v>13</v>
      </c>
      <c r="C14" s="43">
        <v>1440</v>
      </c>
      <c r="D14" s="14">
        <v>14.4</v>
      </c>
      <c r="E14" s="32">
        <v>14.2</v>
      </c>
      <c r="F14" s="32">
        <v>0.9</v>
      </c>
      <c r="G14" s="14">
        <v>1.4</v>
      </c>
      <c r="H14" s="14">
        <f t="shared" si="3"/>
        <v>-12.799999999999999</v>
      </c>
      <c r="I14" s="62">
        <v>1440</v>
      </c>
      <c r="J14" s="62">
        <v>1440</v>
      </c>
      <c r="K14" s="62">
        <v>1440</v>
      </c>
      <c r="L14" s="41" t="s">
        <v>53</v>
      </c>
    </row>
    <row r="15" spans="1:16" s="4" customFormat="1" ht="17.25" customHeight="1">
      <c r="A15" s="15"/>
      <c r="B15" s="16" t="s">
        <v>16</v>
      </c>
      <c r="C15" s="43">
        <v>5417.89</v>
      </c>
      <c r="D15" s="14">
        <v>5.5</v>
      </c>
      <c r="E15" s="32">
        <v>5.8</v>
      </c>
      <c r="F15" s="32">
        <v>4.3</v>
      </c>
      <c r="G15" s="14">
        <v>5.4</v>
      </c>
      <c r="H15" s="14">
        <f t="shared" si="3"/>
        <v>-0.39999999999999947</v>
      </c>
      <c r="I15" s="62">
        <v>6370.87</v>
      </c>
      <c r="J15" s="62">
        <v>7007.99</v>
      </c>
      <c r="K15" s="62">
        <v>7708.77</v>
      </c>
      <c r="L15" s="41" t="s">
        <v>54</v>
      </c>
    </row>
    <row r="16" spans="1:16" s="4" customFormat="1" ht="17.25" customHeight="1">
      <c r="A16" s="15"/>
      <c r="B16" s="16" t="s">
        <v>17</v>
      </c>
      <c r="C16" s="43">
        <v>9900</v>
      </c>
      <c r="D16" s="14">
        <v>0</v>
      </c>
      <c r="E16" s="32">
        <v>0</v>
      </c>
      <c r="F16" s="32">
        <v>0</v>
      </c>
      <c r="G16" s="14">
        <v>0</v>
      </c>
      <c r="H16" s="14">
        <f t="shared" si="3"/>
        <v>0</v>
      </c>
      <c r="I16" s="62"/>
      <c r="J16" s="62"/>
      <c r="K16" s="62"/>
      <c r="L16" s="41" t="s">
        <v>55</v>
      </c>
    </row>
    <row r="17" spans="1:16" s="4" customFormat="1" ht="12">
      <c r="A17" s="15"/>
      <c r="B17" s="16" t="s">
        <v>18</v>
      </c>
      <c r="C17" s="43">
        <v>1095.52</v>
      </c>
      <c r="D17" s="14">
        <v>1</v>
      </c>
      <c r="E17" s="32">
        <v>1</v>
      </c>
      <c r="F17" s="32">
        <v>0</v>
      </c>
      <c r="G17" s="14">
        <v>0.6</v>
      </c>
      <c r="H17" s="14">
        <f t="shared" ref="H17:H27" si="4">G17-E17</f>
        <v>-0.4</v>
      </c>
      <c r="I17" s="62">
        <v>1092.52</v>
      </c>
      <c r="J17" s="62">
        <v>1092.52</v>
      </c>
      <c r="K17" s="62">
        <v>1092.52</v>
      </c>
      <c r="L17" s="41" t="s">
        <v>56</v>
      </c>
    </row>
    <row r="18" spans="1:16" s="4" customFormat="1" ht="12">
      <c r="A18" s="15"/>
      <c r="B18" s="39" t="s">
        <v>49</v>
      </c>
      <c r="C18" s="43">
        <v>3540</v>
      </c>
      <c r="D18" s="14"/>
      <c r="E18" s="32"/>
      <c r="F18" s="32"/>
      <c r="G18" s="14"/>
      <c r="H18" s="14"/>
      <c r="I18" s="62"/>
      <c r="J18" s="62"/>
      <c r="K18" s="62"/>
      <c r="L18" s="41"/>
    </row>
    <row r="19" spans="1:16" s="4" customFormat="1" ht="18" customHeight="1">
      <c r="A19" s="15"/>
      <c r="B19" s="16" t="s">
        <v>19</v>
      </c>
      <c r="C19" s="43">
        <v>10795.04</v>
      </c>
      <c r="D19" s="14">
        <v>5</v>
      </c>
      <c r="E19" s="32">
        <v>3.4</v>
      </c>
      <c r="F19" s="32">
        <v>0</v>
      </c>
      <c r="G19" s="14">
        <v>3.4</v>
      </c>
      <c r="H19" s="14">
        <f t="shared" si="4"/>
        <v>0</v>
      </c>
      <c r="I19" s="62"/>
      <c r="J19" s="62"/>
      <c r="K19" s="62"/>
      <c r="L19" s="41" t="s">
        <v>57</v>
      </c>
    </row>
    <row r="20" spans="1:16" s="4" customFormat="1" ht="17.25" customHeight="1">
      <c r="A20" s="15"/>
      <c r="B20" s="16" t="s">
        <v>20</v>
      </c>
      <c r="C20" s="43">
        <v>0</v>
      </c>
      <c r="D20" s="14">
        <v>4</v>
      </c>
      <c r="E20" s="32">
        <v>4.9000000000000004</v>
      </c>
      <c r="F20" s="32">
        <v>4.9000000000000004</v>
      </c>
      <c r="G20" s="14">
        <v>4</v>
      </c>
      <c r="H20" s="14">
        <f t="shared" si="4"/>
        <v>-0.90000000000000036</v>
      </c>
      <c r="I20" s="62">
        <v>5000</v>
      </c>
      <c r="J20" s="62"/>
      <c r="K20" s="62"/>
      <c r="L20" s="41" t="s">
        <v>58</v>
      </c>
    </row>
    <row r="21" spans="1:16" s="4" customFormat="1" ht="17.25" customHeight="1">
      <c r="A21" s="15"/>
      <c r="B21" s="16" t="s">
        <v>21</v>
      </c>
      <c r="C21" s="43">
        <v>129977</v>
      </c>
      <c r="D21" s="14">
        <v>63.5</v>
      </c>
      <c r="E21" s="32">
        <v>69.8</v>
      </c>
      <c r="F21" s="32">
        <v>13.9</v>
      </c>
      <c r="G21" s="14">
        <v>136.69999999999999</v>
      </c>
      <c r="H21" s="14">
        <f t="shared" si="4"/>
        <v>66.899999999999991</v>
      </c>
      <c r="I21" s="63">
        <f>185300-I10-I14-I15-I17-I24-I25-I26-I27-I20</f>
        <v>108251.80000000002</v>
      </c>
      <c r="J21" s="63">
        <f t="shared" ref="J21:K21" si="5">185300-J10-J14-J15-J17-J24-J25-J26-J27-J20</f>
        <v>108455.99000000002</v>
      </c>
      <c r="K21" s="63">
        <f t="shared" si="5"/>
        <v>104947.52000000002</v>
      </c>
      <c r="L21" s="69" t="s">
        <v>50</v>
      </c>
    </row>
    <row r="22" spans="1:16" s="4" customFormat="1" ht="17.25" customHeight="1">
      <c r="A22" s="15"/>
      <c r="B22" s="16" t="s">
        <v>22</v>
      </c>
      <c r="C22" s="43">
        <v>3150</v>
      </c>
      <c r="D22" s="14"/>
      <c r="E22" s="32">
        <v>0</v>
      </c>
      <c r="F22" s="32">
        <v>0</v>
      </c>
      <c r="G22" s="14">
        <v>3.1</v>
      </c>
      <c r="H22" s="14">
        <f t="shared" si="4"/>
        <v>3.1</v>
      </c>
      <c r="I22" s="62"/>
      <c r="J22" s="62"/>
      <c r="K22" s="62"/>
      <c r="L22" s="41" t="s">
        <v>62</v>
      </c>
    </row>
    <row r="23" spans="1:16" s="4" customFormat="1" ht="22.5" customHeight="1">
      <c r="A23" s="15"/>
      <c r="B23" s="39" t="s">
        <v>23</v>
      </c>
      <c r="C23" s="43">
        <v>23700</v>
      </c>
      <c r="D23" s="14">
        <v>12.3</v>
      </c>
      <c r="E23" s="32">
        <v>22.4</v>
      </c>
      <c r="F23" s="32">
        <v>14.9</v>
      </c>
      <c r="G23" s="14">
        <v>12.7</v>
      </c>
      <c r="H23" s="14">
        <f t="shared" si="4"/>
        <v>-9.6999999999999993</v>
      </c>
      <c r="I23" s="62"/>
      <c r="J23" s="62"/>
      <c r="K23" s="62"/>
      <c r="L23" s="42" t="s">
        <v>59</v>
      </c>
    </row>
    <row r="24" spans="1:16" s="4" customFormat="1" ht="22.5" customHeight="1">
      <c r="A24" s="15"/>
      <c r="B24" s="39" t="s">
        <v>14</v>
      </c>
      <c r="C24" s="43">
        <v>13897.18</v>
      </c>
      <c r="D24" s="14">
        <v>20.6</v>
      </c>
      <c r="E24" s="32">
        <v>20.6</v>
      </c>
      <c r="F24" s="32">
        <v>0</v>
      </c>
      <c r="G24" s="14"/>
      <c r="H24" s="14"/>
      <c r="I24" s="62">
        <v>19387.169999999998</v>
      </c>
      <c r="J24" s="62">
        <v>23090.58</v>
      </c>
      <c r="K24" s="62">
        <v>25399.63</v>
      </c>
      <c r="L24" s="42" t="s">
        <v>98</v>
      </c>
    </row>
    <row r="25" spans="1:16" s="4" customFormat="1" ht="22.5" customHeight="1">
      <c r="A25" s="15"/>
      <c r="B25" s="39" t="s">
        <v>15</v>
      </c>
      <c r="C25" s="43">
        <v>3190.42</v>
      </c>
      <c r="D25" s="14">
        <v>4.2</v>
      </c>
      <c r="E25" s="32">
        <v>4.2</v>
      </c>
      <c r="F25" s="32"/>
      <c r="G25" s="14"/>
      <c r="H25" s="14"/>
      <c r="I25" s="62">
        <v>4541.96</v>
      </c>
      <c r="J25" s="62">
        <v>4997.24</v>
      </c>
      <c r="K25" s="62">
        <v>5495.88</v>
      </c>
      <c r="L25" s="42" t="s">
        <v>99</v>
      </c>
    </row>
    <row r="26" spans="1:16" s="4" customFormat="1" ht="17.25" customHeight="1">
      <c r="A26" s="15"/>
      <c r="B26" s="16" t="s">
        <v>24</v>
      </c>
      <c r="C26" s="43">
        <v>0</v>
      </c>
      <c r="D26" s="14">
        <v>0</v>
      </c>
      <c r="E26" s="32">
        <v>2</v>
      </c>
      <c r="F26" s="32">
        <v>1.1000000000000001</v>
      </c>
      <c r="G26" s="14">
        <v>2.7</v>
      </c>
      <c r="H26" s="14">
        <f t="shared" si="4"/>
        <v>0.70000000000000018</v>
      </c>
      <c r="I26" s="62">
        <v>2705</v>
      </c>
      <c r="J26" s="62">
        <v>2705</v>
      </c>
      <c r="K26" s="62">
        <v>2705</v>
      </c>
      <c r="L26" s="41" t="s">
        <v>61</v>
      </c>
      <c r="N26" s="70">
        <f>I26+I27</f>
        <v>4880</v>
      </c>
      <c r="O26" s="70">
        <f>J26+J27</f>
        <v>4880</v>
      </c>
      <c r="P26" s="70">
        <f>K26+K27</f>
        <v>4880</v>
      </c>
    </row>
    <row r="27" spans="1:16" s="4" customFormat="1" ht="17.25" customHeight="1">
      <c r="A27" s="15"/>
      <c r="B27" s="39" t="s">
        <v>25</v>
      </c>
      <c r="C27" s="43">
        <v>4176</v>
      </c>
      <c r="D27" s="14">
        <v>3.4</v>
      </c>
      <c r="E27" s="32">
        <v>1.4</v>
      </c>
      <c r="F27" s="32">
        <v>0.5</v>
      </c>
      <c r="G27" s="14">
        <v>5.4</v>
      </c>
      <c r="H27" s="14">
        <f t="shared" si="4"/>
        <v>4</v>
      </c>
      <c r="I27" s="62">
        <v>2175</v>
      </c>
      <c r="J27" s="62">
        <v>2175</v>
      </c>
      <c r="K27" s="62">
        <v>2175</v>
      </c>
      <c r="L27" s="41" t="s">
        <v>60</v>
      </c>
    </row>
    <row r="28" spans="1:16" s="5" customFormat="1" ht="17.25" customHeight="1">
      <c r="A28" s="17"/>
      <c r="B28" s="18" t="s">
        <v>26</v>
      </c>
      <c r="C28" s="45">
        <f t="shared" ref="C28:K28" si="6">SUM(C4:C27)</f>
        <v>2369371.8800000004</v>
      </c>
      <c r="D28" s="19">
        <f t="shared" si="6"/>
        <v>2137</v>
      </c>
      <c r="E28" s="33">
        <f t="shared" si="6"/>
        <v>2133.4</v>
      </c>
      <c r="F28" s="33">
        <f t="shared" si="6"/>
        <v>789630.13</v>
      </c>
      <c r="G28" s="19">
        <f t="shared" si="6"/>
        <v>2403.2999999999997</v>
      </c>
      <c r="H28" s="19">
        <f t="shared" si="6"/>
        <v>294.5</v>
      </c>
      <c r="I28" s="64">
        <f t="shared" si="6"/>
        <v>2669500</v>
      </c>
      <c r="J28" s="64">
        <f t="shared" si="6"/>
        <v>2669500.0000000009</v>
      </c>
      <c r="K28" s="64">
        <f t="shared" si="6"/>
        <v>2669500</v>
      </c>
      <c r="L28" s="25"/>
    </row>
    <row r="29" spans="1:16" s="5" customFormat="1" ht="17.25" customHeight="1">
      <c r="A29" s="15"/>
      <c r="B29" s="16" t="s">
        <v>27</v>
      </c>
      <c r="C29" s="43">
        <v>81449.69</v>
      </c>
      <c r="D29" s="14">
        <v>93.1</v>
      </c>
      <c r="E29" s="32">
        <v>93.1</v>
      </c>
      <c r="F29" s="32">
        <v>69.8</v>
      </c>
      <c r="G29" s="14">
        <v>76.599999999999994</v>
      </c>
      <c r="H29" s="14">
        <f>G29-E29</f>
        <v>-16.5</v>
      </c>
      <c r="I29" s="62">
        <v>96774</v>
      </c>
      <c r="J29" s="62">
        <v>99539</v>
      </c>
      <c r="K29" s="62">
        <v>99539</v>
      </c>
      <c r="L29" s="74" t="s">
        <v>100</v>
      </c>
      <c r="N29" s="71">
        <f>I29+I30</f>
        <v>126000</v>
      </c>
      <c r="O29" s="71">
        <f t="shared" ref="O29:P29" si="7">J29+J30</f>
        <v>129600</v>
      </c>
      <c r="P29" s="71">
        <f t="shared" si="7"/>
        <v>129600</v>
      </c>
    </row>
    <row r="30" spans="1:16" s="5" customFormat="1" ht="17.25" customHeight="1">
      <c r="A30" s="15"/>
      <c r="B30" s="16" t="s">
        <v>28</v>
      </c>
      <c r="C30" s="43">
        <v>24464.6</v>
      </c>
      <c r="D30" s="14">
        <v>28.1</v>
      </c>
      <c r="E30" s="32">
        <v>28.1</v>
      </c>
      <c r="F30" s="32">
        <v>21.1</v>
      </c>
      <c r="G30" s="14">
        <v>23</v>
      </c>
      <c r="H30" s="14">
        <f>G30-E30</f>
        <v>-5.1000000000000014</v>
      </c>
      <c r="I30" s="62">
        <v>29226</v>
      </c>
      <c r="J30" s="62">
        <v>30061</v>
      </c>
      <c r="K30" s="62">
        <v>30061</v>
      </c>
      <c r="L30" s="74"/>
    </row>
    <row r="31" spans="1:16" s="5" customFormat="1" ht="17.25" customHeight="1">
      <c r="A31" s="15"/>
      <c r="B31" s="16" t="s">
        <v>29</v>
      </c>
      <c r="C31" s="43">
        <v>3600</v>
      </c>
      <c r="D31" s="14">
        <v>4.5999999999999996</v>
      </c>
      <c r="E31" s="32">
        <v>4.5999999999999996</v>
      </c>
      <c r="F31" s="32">
        <v>0</v>
      </c>
      <c r="G31" s="14">
        <f t="shared" ref="G31" si="8">E31-F31</f>
        <v>4.5999999999999996</v>
      </c>
      <c r="H31" s="14">
        <f>G31-E31</f>
        <v>0</v>
      </c>
      <c r="I31" s="62">
        <v>5500</v>
      </c>
      <c r="J31" s="62">
        <v>6100</v>
      </c>
      <c r="K31" s="62">
        <v>6100</v>
      </c>
      <c r="L31" s="74"/>
      <c r="N31" s="71">
        <f>I31+I32</f>
        <v>9000</v>
      </c>
      <c r="O31" s="71">
        <f t="shared" ref="O31:P31" si="9">J31+J32</f>
        <v>10100</v>
      </c>
      <c r="P31" s="71">
        <f t="shared" si="9"/>
        <v>10100</v>
      </c>
    </row>
    <row r="32" spans="1:16" s="5" customFormat="1" ht="17.25" customHeight="1">
      <c r="A32" s="15"/>
      <c r="B32" s="16" t="s">
        <v>30</v>
      </c>
      <c r="C32" s="43">
        <v>2500</v>
      </c>
      <c r="D32" s="14">
        <v>3.4</v>
      </c>
      <c r="E32" s="32">
        <v>3.4</v>
      </c>
      <c r="F32" s="32">
        <v>3.4</v>
      </c>
      <c r="G32" s="14">
        <v>2.5</v>
      </c>
      <c r="H32" s="14">
        <f>G32-E32</f>
        <v>-0.89999999999999991</v>
      </c>
      <c r="I32" s="62">
        <v>3500</v>
      </c>
      <c r="J32" s="62">
        <v>4000</v>
      </c>
      <c r="K32" s="62">
        <v>4000</v>
      </c>
      <c r="L32" s="74"/>
    </row>
    <row r="33" spans="1:12" s="5" customFormat="1" ht="17.25" customHeight="1">
      <c r="A33" s="17"/>
      <c r="B33" s="18" t="s">
        <v>31</v>
      </c>
      <c r="C33" s="45">
        <f>SUM(C29:C32)</f>
        <v>112014.29000000001</v>
      </c>
      <c r="D33" s="19">
        <f t="shared" ref="D33:H33" si="10">SUM(D29:D32)</f>
        <v>129.19999999999999</v>
      </c>
      <c r="E33" s="33">
        <f>SUM(E29:E32)</f>
        <v>129.19999999999999</v>
      </c>
      <c r="F33" s="33">
        <f>SUM(F29:F32)</f>
        <v>94.300000000000011</v>
      </c>
      <c r="G33" s="19">
        <f>SUM(G29:G32)</f>
        <v>106.69999999999999</v>
      </c>
      <c r="H33" s="19">
        <f t="shared" si="10"/>
        <v>-22.5</v>
      </c>
      <c r="I33" s="64">
        <v>135000</v>
      </c>
      <c r="J33" s="64">
        <v>139700</v>
      </c>
      <c r="K33" s="64">
        <v>139700</v>
      </c>
      <c r="L33" s="25"/>
    </row>
    <row r="34" spans="1:12" s="5" customFormat="1" ht="17.25" customHeight="1">
      <c r="A34" s="17"/>
      <c r="B34" s="39" t="s">
        <v>74</v>
      </c>
      <c r="C34" s="45"/>
      <c r="D34" s="19"/>
      <c r="E34" s="54">
        <v>33.299999999999997</v>
      </c>
      <c r="F34" s="54">
        <v>33.299999999999997</v>
      </c>
      <c r="G34" s="46"/>
      <c r="H34" s="19"/>
      <c r="I34" s="64"/>
      <c r="J34" s="64"/>
      <c r="K34" s="64"/>
      <c r="L34" s="25"/>
    </row>
    <row r="35" spans="1:12" s="5" customFormat="1" ht="17.25" customHeight="1">
      <c r="A35" s="17"/>
      <c r="B35" s="39" t="s">
        <v>75</v>
      </c>
      <c r="C35" s="45"/>
      <c r="D35" s="19"/>
      <c r="E35" s="54">
        <v>20</v>
      </c>
      <c r="F35" s="54"/>
      <c r="G35" s="46"/>
      <c r="H35" s="19"/>
      <c r="I35" s="64"/>
      <c r="J35" s="64"/>
      <c r="K35" s="64"/>
      <c r="L35" s="25"/>
    </row>
    <row r="36" spans="1:12" s="5" customFormat="1" ht="17.25" customHeight="1">
      <c r="A36" s="15"/>
      <c r="B36" s="39" t="s">
        <v>67</v>
      </c>
      <c r="C36" s="44">
        <v>9900</v>
      </c>
      <c r="D36" s="14">
        <v>0</v>
      </c>
      <c r="E36" s="32"/>
      <c r="F36" s="32">
        <v>0</v>
      </c>
      <c r="G36" s="32">
        <f t="shared" ref="G36:G37" si="11">SUM(F36)</f>
        <v>0</v>
      </c>
      <c r="H36" s="14">
        <f>G36-E36</f>
        <v>0</v>
      </c>
      <c r="I36" s="62"/>
      <c r="J36" s="62"/>
      <c r="K36" s="62"/>
      <c r="L36" s="25"/>
    </row>
    <row r="37" spans="1:12" s="5" customFormat="1" ht="17.25" customHeight="1">
      <c r="A37" s="17"/>
      <c r="B37" s="18" t="s">
        <v>26</v>
      </c>
      <c r="C37" s="45">
        <f t="shared" ref="C37:D37" si="12">SUM(C36:C36)</f>
        <v>9900</v>
      </c>
      <c r="D37" s="19">
        <f t="shared" si="12"/>
        <v>0</v>
      </c>
      <c r="E37" s="33">
        <f>SUM(E34:E36)</f>
        <v>53.3</v>
      </c>
      <c r="F37" s="33">
        <f>SUM(F34:F36)</f>
        <v>33.299999999999997</v>
      </c>
      <c r="G37" s="33">
        <f t="shared" si="11"/>
        <v>33.299999999999997</v>
      </c>
      <c r="H37" s="19">
        <f>SUM(H34:H36)</f>
        <v>0</v>
      </c>
      <c r="I37" s="64">
        <f>SUM(I34:I36)</f>
        <v>0</v>
      </c>
      <c r="J37" s="64">
        <f>SUM(J34:J36)</f>
        <v>0</v>
      </c>
      <c r="K37" s="64">
        <f>SUM(K34:K36)</f>
        <v>0</v>
      </c>
      <c r="L37" s="25"/>
    </row>
    <row r="38" spans="1:12" s="5" customFormat="1" ht="17.25" customHeight="1">
      <c r="A38" s="17"/>
      <c r="B38" s="39" t="s">
        <v>68</v>
      </c>
      <c r="C38" s="47">
        <v>0</v>
      </c>
      <c r="D38" s="19"/>
      <c r="E38" s="54">
        <v>7.5</v>
      </c>
      <c r="F38" s="54">
        <v>7.5</v>
      </c>
      <c r="G38" s="33"/>
      <c r="H38" s="19"/>
      <c r="I38" s="64"/>
      <c r="J38" s="64"/>
      <c r="K38" s="64"/>
      <c r="L38" s="25"/>
    </row>
    <row r="39" spans="1:12" s="5" customFormat="1" ht="17.25" customHeight="1">
      <c r="A39" s="28"/>
      <c r="B39" s="39" t="s">
        <v>32</v>
      </c>
      <c r="C39" s="47">
        <v>152472</v>
      </c>
      <c r="D39" s="47">
        <v>0</v>
      </c>
      <c r="E39" s="32">
        <v>0</v>
      </c>
      <c r="F39" s="33"/>
      <c r="G39" s="32"/>
      <c r="H39" s="19"/>
      <c r="I39" s="64"/>
      <c r="J39" s="64"/>
      <c r="K39" s="64"/>
      <c r="L39" s="25"/>
    </row>
    <row r="40" spans="1:12" s="4" customFormat="1" ht="17.25" customHeight="1">
      <c r="A40" s="28"/>
      <c r="B40" s="39" t="s">
        <v>69</v>
      </c>
      <c r="C40" s="47">
        <v>3940</v>
      </c>
      <c r="D40" s="14">
        <v>0</v>
      </c>
      <c r="E40" s="32">
        <v>0</v>
      </c>
      <c r="F40" s="32">
        <v>0</v>
      </c>
      <c r="G40" s="32"/>
      <c r="H40" s="14">
        <f>G40-E40</f>
        <v>0</v>
      </c>
      <c r="I40" s="62">
        <v>0</v>
      </c>
      <c r="J40" s="62">
        <v>0</v>
      </c>
      <c r="K40" s="62">
        <v>0</v>
      </c>
      <c r="L40" s="24"/>
    </row>
    <row r="41" spans="1:12" s="4" customFormat="1" ht="17.25" customHeight="1">
      <c r="A41" s="15"/>
      <c r="B41" s="18" t="s">
        <v>26</v>
      </c>
      <c r="C41" s="45">
        <f>SUM(C39:C40)</f>
        <v>156412</v>
      </c>
      <c r="D41" s="19">
        <f>SUM(D39:D40)</f>
        <v>0</v>
      </c>
      <c r="E41" s="33">
        <f>SUM(E38:E40)</f>
        <v>7.5</v>
      </c>
      <c r="F41" s="33">
        <f>SUM(F38:F40)</f>
        <v>7.5</v>
      </c>
      <c r="G41" s="33">
        <f>F41</f>
        <v>7.5</v>
      </c>
      <c r="H41" s="19">
        <f>SUM(H38:H40)</f>
        <v>0</v>
      </c>
      <c r="I41" s="64">
        <f>SUM(I38:I40)</f>
        <v>0</v>
      </c>
      <c r="J41" s="64">
        <f>SUM(J38:J40)</f>
        <v>0</v>
      </c>
      <c r="K41" s="64">
        <f>SUM(K38:K40)</f>
        <v>0</v>
      </c>
      <c r="L41" s="24"/>
    </row>
    <row r="42" spans="1:12" s="34" customFormat="1" ht="17.25" customHeight="1">
      <c r="A42" s="49"/>
      <c r="B42" s="50" t="s">
        <v>45</v>
      </c>
      <c r="C42" s="51">
        <v>28179.91</v>
      </c>
      <c r="D42" s="40">
        <v>0</v>
      </c>
      <c r="E42" s="40"/>
      <c r="F42" s="40"/>
      <c r="G42" s="32"/>
      <c r="H42" s="32">
        <f>G42-E42</f>
        <v>0</v>
      </c>
      <c r="I42" s="62"/>
      <c r="J42" s="62"/>
      <c r="K42" s="62"/>
      <c r="L42" s="52"/>
    </row>
    <row r="43" spans="1:12" s="34" customFormat="1" ht="17.25" customHeight="1">
      <c r="A43" s="49"/>
      <c r="B43" s="53" t="s">
        <v>33</v>
      </c>
      <c r="C43" s="51">
        <v>6930</v>
      </c>
      <c r="D43" s="40">
        <v>0</v>
      </c>
      <c r="E43" s="40">
        <v>9</v>
      </c>
      <c r="F43" s="40"/>
      <c r="G43" s="32"/>
      <c r="H43" s="32"/>
      <c r="I43" s="62"/>
      <c r="J43" s="62"/>
      <c r="K43" s="62"/>
      <c r="L43" s="52"/>
    </row>
    <row r="44" spans="1:12" s="34" customFormat="1" ht="17.25" customHeight="1">
      <c r="A44" s="49"/>
      <c r="B44" s="53" t="s">
        <v>34</v>
      </c>
      <c r="C44" s="51">
        <v>418857.46</v>
      </c>
      <c r="D44" s="40">
        <v>254.7</v>
      </c>
      <c r="E44" s="40">
        <v>297.10000000000002</v>
      </c>
      <c r="F44" s="40">
        <v>280.60000000000002</v>
      </c>
      <c r="G44" s="32">
        <v>542.20000000000005</v>
      </c>
      <c r="H44" s="32">
        <f t="shared" ref="H44" si="13">G44-E44</f>
        <v>245.10000000000002</v>
      </c>
      <c r="I44" s="62">
        <v>254700</v>
      </c>
      <c r="J44" s="62">
        <v>254700</v>
      </c>
      <c r="K44" s="62">
        <v>254700</v>
      </c>
      <c r="L44" s="69" t="s">
        <v>101</v>
      </c>
    </row>
    <row r="45" spans="1:12" s="34" customFormat="1" ht="17.25" customHeight="1">
      <c r="A45" s="49"/>
      <c r="B45" s="53" t="s">
        <v>76</v>
      </c>
      <c r="C45" s="51"/>
      <c r="D45" s="40"/>
      <c r="E45" s="40">
        <v>98.5</v>
      </c>
      <c r="F45" s="40"/>
      <c r="G45" s="32"/>
      <c r="H45" s="32"/>
      <c r="I45" s="62"/>
      <c r="J45" s="62"/>
      <c r="K45" s="62"/>
      <c r="L45" s="52"/>
    </row>
    <row r="46" spans="1:12" s="34" customFormat="1" ht="17.25" customHeight="1">
      <c r="A46" s="49"/>
      <c r="B46" s="53" t="s">
        <v>76</v>
      </c>
      <c r="C46" s="51"/>
      <c r="D46" s="40"/>
      <c r="E46" s="40">
        <v>1.5</v>
      </c>
      <c r="F46" s="40"/>
      <c r="G46" s="32"/>
      <c r="H46" s="32"/>
      <c r="I46" s="62"/>
      <c r="J46" s="62"/>
      <c r="K46" s="62"/>
      <c r="L46" s="52"/>
    </row>
    <row r="47" spans="1:12" s="2" customFormat="1" ht="17.25" customHeight="1">
      <c r="A47" s="13"/>
      <c r="B47" s="18" t="s">
        <v>26</v>
      </c>
      <c r="C47" s="45">
        <f>SUM(C42:C44)</f>
        <v>453967.37</v>
      </c>
      <c r="D47" s="19">
        <f>SUM(D42:D44)</f>
        <v>254.7</v>
      </c>
      <c r="E47" s="33">
        <f>SUM(E42:E46)</f>
        <v>406.1</v>
      </c>
      <c r="F47" s="33">
        <f t="shared" ref="F47:K47" si="14">SUM(F42:F44)</f>
        <v>280.60000000000002</v>
      </c>
      <c r="G47" s="33">
        <f t="shared" si="14"/>
        <v>542.20000000000005</v>
      </c>
      <c r="H47" s="19">
        <f t="shared" si="14"/>
        <v>245.10000000000002</v>
      </c>
      <c r="I47" s="64">
        <f t="shared" si="14"/>
        <v>254700</v>
      </c>
      <c r="J47" s="64">
        <f t="shared" si="14"/>
        <v>254700</v>
      </c>
      <c r="K47" s="64">
        <f t="shared" si="14"/>
        <v>254700</v>
      </c>
      <c r="L47" s="22"/>
    </row>
    <row r="48" spans="1:12" s="4" customFormat="1" ht="17.25" customHeight="1">
      <c r="A48" s="15"/>
      <c r="B48" s="39" t="s">
        <v>70</v>
      </c>
      <c r="C48" s="48">
        <v>16472.66</v>
      </c>
      <c r="D48" s="21">
        <v>0</v>
      </c>
      <c r="E48" s="40"/>
      <c r="F48" s="40">
        <v>0</v>
      </c>
      <c r="G48" s="32">
        <f t="shared" ref="G48" si="15">SUM(F48)</f>
        <v>0</v>
      </c>
      <c r="H48" s="14">
        <f>G48-E48</f>
        <v>0</v>
      </c>
      <c r="I48" s="62"/>
      <c r="J48" s="62"/>
      <c r="K48" s="62"/>
      <c r="L48" s="24"/>
    </row>
    <row r="49" spans="1:12" s="2" customFormat="1" ht="17.25" customHeight="1">
      <c r="A49" s="13"/>
      <c r="B49" s="18" t="s">
        <v>26</v>
      </c>
      <c r="C49" s="45">
        <f>C48</f>
        <v>16472.66</v>
      </c>
      <c r="D49" s="19">
        <f>D48</f>
        <v>0</v>
      </c>
      <c r="E49" s="33">
        <f t="shared" ref="E49:I49" si="16">E48</f>
        <v>0</v>
      </c>
      <c r="F49" s="33">
        <f t="shared" si="16"/>
        <v>0</v>
      </c>
      <c r="G49" s="19">
        <f t="shared" si="16"/>
        <v>0</v>
      </c>
      <c r="H49" s="19">
        <f t="shared" si="16"/>
        <v>0</v>
      </c>
      <c r="I49" s="65">
        <f t="shared" si="16"/>
        <v>0</v>
      </c>
      <c r="J49" s="65">
        <f t="shared" ref="J49:K49" si="17">J48</f>
        <v>0</v>
      </c>
      <c r="K49" s="65">
        <f t="shared" si="17"/>
        <v>0</v>
      </c>
      <c r="L49" s="22"/>
    </row>
    <row r="50" spans="1:12" s="34" customFormat="1" ht="17.25" customHeight="1">
      <c r="A50" s="49"/>
      <c r="B50" s="50" t="s">
        <v>35</v>
      </c>
      <c r="C50" s="51">
        <v>34304</v>
      </c>
      <c r="D50" s="40">
        <v>0</v>
      </c>
      <c r="E50" s="51">
        <v>202</v>
      </c>
      <c r="F50" s="51">
        <v>50.5</v>
      </c>
      <c r="G50" s="32"/>
      <c r="H50" s="32"/>
      <c r="I50" s="62"/>
      <c r="J50" s="62"/>
      <c r="K50" s="62"/>
      <c r="L50" s="52"/>
    </row>
    <row r="51" spans="1:12" s="34" customFormat="1" ht="17.25" customHeight="1">
      <c r="A51" s="49"/>
      <c r="B51" s="53" t="s">
        <v>77</v>
      </c>
      <c r="C51" s="51"/>
      <c r="D51" s="40"/>
      <c r="E51" s="44">
        <v>45200</v>
      </c>
      <c r="F51" s="51">
        <v>45200</v>
      </c>
      <c r="G51" s="32"/>
      <c r="H51" s="32"/>
      <c r="I51" s="62"/>
      <c r="J51" s="62"/>
      <c r="K51" s="62"/>
      <c r="L51" s="52"/>
    </row>
    <row r="52" spans="1:12" s="34" customFormat="1" ht="17.25" customHeight="1">
      <c r="A52" s="49"/>
      <c r="B52" s="53" t="s">
        <v>36</v>
      </c>
      <c r="C52" s="51"/>
      <c r="D52" s="40"/>
      <c r="E52" s="57">
        <v>40000</v>
      </c>
      <c r="F52" s="51">
        <v>40000</v>
      </c>
      <c r="G52" s="32"/>
      <c r="H52" s="32"/>
      <c r="I52" s="62"/>
      <c r="J52" s="62"/>
      <c r="K52" s="62"/>
      <c r="L52" s="52"/>
    </row>
    <row r="53" spans="1:12" s="34" customFormat="1" ht="17.25" customHeight="1">
      <c r="A53" s="49"/>
      <c r="B53" s="53" t="s">
        <v>78</v>
      </c>
      <c r="C53" s="51"/>
      <c r="D53" s="40"/>
      <c r="E53" s="57">
        <v>3400</v>
      </c>
      <c r="F53" s="51">
        <v>0</v>
      </c>
      <c r="G53" s="32"/>
      <c r="H53" s="32"/>
      <c r="I53" s="62"/>
      <c r="J53" s="62"/>
      <c r="K53" s="62"/>
      <c r="L53" s="52"/>
    </row>
    <row r="54" spans="1:12" s="34" customFormat="1" ht="17.25" customHeight="1">
      <c r="A54" s="49">
        <v>4</v>
      </c>
      <c r="B54" s="53" t="s">
        <v>72</v>
      </c>
      <c r="C54" s="51">
        <v>10000</v>
      </c>
      <c r="D54" s="40">
        <v>0</v>
      </c>
      <c r="E54" s="51"/>
      <c r="F54" s="51"/>
      <c r="G54" s="32"/>
      <c r="H54" s="32"/>
      <c r="I54" s="62"/>
      <c r="J54" s="62"/>
      <c r="K54" s="62"/>
      <c r="L54" s="52"/>
    </row>
    <row r="55" spans="1:12" s="34" customFormat="1" ht="17.25" customHeight="1">
      <c r="A55" s="49"/>
      <c r="B55" s="53" t="s">
        <v>48</v>
      </c>
      <c r="C55" s="51">
        <v>544742.18000000005</v>
      </c>
      <c r="D55" s="40">
        <v>0</v>
      </c>
      <c r="E55" s="51"/>
      <c r="F55" s="51"/>
      <c r="G55" s="32"/>
      <c r="H55" s="32"/>
      <c r="I55" s="62"/>
      <c r="J55" s="62"/>
      <c r="K55" s="62"/>
      <c r="L55" s="52"/>
    </row>
    <row r="56" spans="1:12" s="34" customFormat="1" ht="17.25" customHeight="1">
      <c r="A56" s="49"/>
      <c r="B56" s="53" t="s">
        <v>48</v>
      </c>
      <c r="C56" s="51">
        <v>1219229.82</v>
      </c>
      <c r="D56" s="40">
        <v>0</v>
      </c>
      <c r="E56" s="51"/>
      <c r="F56" s="51"/>
      <c r="G56" s="32"/>
      <c r="H56" s="32"/>
      <c r="I56" s="62"/>
      <c r="J56" s="62"/>
      <c r="K56" s="62"/>
      <c r="L56" s="52"/>
    </row>
    <row r="57" spans="1:12" s="34" customFormat="1" ht="17.25" customHeight="1">
      <c r="A57" s="49"/>
      <c r="B57" s="53" t="s">
        <v>48</v>
      </c>
      <c r="C57" s="51">
        <v>37799.4</v>
      </c>
      <c r="D57" s="40">
        <v>0</v>
      </c>
      <c r="E57" s="51"/>
      <c r="F57" s="51"/>
      <c r="G57" s="32"/>
      <c r="H57" s="32"/>
      <c r="I57" s="62"/>
      <c r="J57" s="62"/>
      <c r="K57" s="62"/>
      <c r="L57" s="52"/>
    </row>
    <row r="58" spans="1:12" s="34" customFormat="1" ht="17.25" customHeight="1">
      <c r="A58" s="49"/>
      <c r="B58" s="53" t="s">
        <v>48</v>
      </c>
      <c r="C58" s="51">
        <v>718188.6</v>
      </c>
      <c r="D58" s="40">
        <v>0</v>
      </c>
      <c r="E58" s="51"/>
      <c r="F58" s="51"/>
      <c r="G58" s="32"/>
      <c r="H58" s="32"/>
      <c r="I58" s="62"/>
      <c r="J58" s="62"/>
      <c r="K58" s="62"/>
      <c r="L58" s="52"/>
    </row>
    <row r="59" spans="1:12" s="34" customFormat="1" ht="17.25" customHeight="1">
      <c r="A59" s="49"/>
      <c r="B59" s="53" t="s">
        <v>79</v>
      </c>
      <c r="C59" s="51"/>
      <c r="D59" s="40"/>
      <c r="E59" s="51">
        <v>127619.05</v>
      </c>
      <c r="F59" s="51">
        <v>127619.05</v>
      </c>
      <c r="G59" s="32"/>
      <c r="H59" s="32"/>
      <c r="I59" s="62"/>
      <c r="J59" s="62"/>
      <c r="K59" s="62"/>
      <c r="L59" s="52"/>
    </row>
    <row r="60" spans="1:12" s="34" customFormat="1" ht="17.25" customHeight="1">
      <c r="A60" s="49"/>
      <c r="B60" s="53" t="s">
        <v>80</v>
      </c>
      <c r="C60" s="51"/>
      <c r="D60" s="40"/>
      <c r="E60" s="51">
        <v>380.95</v>
      </c>
      <c r="F60" s="51">
        <v>380.95</v>
      </c>
      <c r="G60" s="32"/>
      <c r="H60" s="32"/>
      <c r="I60" s="62"/>
      <c r="J60" s="62"/>
      <c r="K60" s="62"/>
      <c r="L60" s="52"/>
    </row>
    <row r="61" spans="1:12" s="34" customFormat="1" ht="17.25" customHeight="1">
      <c r="A61" s="49"/>
      <c r="B61" s="53" t="s">
        <v>79</v>
      </c>
      <c r="C61" s="51"/>
      <c r="D61" s="40"/>
      <c r="E61" s="51">
        <v>6380.95</v>
      </c>
      <c r="F61" s="51">
        <v>6380.95</v>
      </c>
      <c r="G61" s="32"/>
      <c r="H61" s="32"/>
      <c r="I61" s="62"/>
      <c r="J61" s="62"/>
      <c r="K61" s="62"/>
      <c r="L61" s="52"/>
    </row>
    <row r="62" spans="1:12" s="34" customFormat="1" ht="17.25" customHeight="1">
      <c r="A62" s="49"/>
      <c r="B62" s="53" t="s">
        <v>80</v>
      </c>
      <c r="C62" s="51"/>
      <c r="D62" s="40"/>
      <c r="E62" s="57">
        <v>19.05</v>
      </c>
      <c r="F62" s="51">
        <v>19.05</v>
      </c>
      <c r="G62" s="32"/>
      <c r="H62" s="32"/>
      <c r="I62" s="62"/>
      <c r="J62" s="62"/>
      <c r="K62" s="62"/>
      <c r="L62" s="52"/>
    </row>
    <row r="63" spans="1:12" s="34" customFormat="1" ht="17.25" customHeight="1">
      <c r="A63" s="49"/>
      <c r="B63" s="53" t="s">
        <v>81</v>
      </c>
      <c r="C63" s="51"/>
      <c r="D63" s="40"/>
      <c r="E63" s="57">
        <v>150000</v>
      </c>
      <c r="F63" s="51">
        <v>136993.25</v>
      </c>
      <c r="G63" s="32"/>
      <c r="H63" s="32"/>
      <c r="I63" s="62"/>
      <c r="J63" s="62"/>
      <c r="K63" s="62"/>
      <c r="L63" s="52"/>
    </row>
    <row r="64" spans="1:12" s="34" customFormat="1" ht="17.25" customHeight="1">
      <c r="A64" s="49"/>
      <c r="B64" s="53" t="s">
        <v>81</v>
      </c>
      <c r="C64" s="51"/>
      <c r="D64" s="40"/>
      <c r="E64" s="57">
        <v>21000</v>
      </c>
      <c r="F64" s="51">
        <v>19179.060000000001</v>
      </c>
      <c r="G64" s="32"/>
      <c r="H64" s="32"/>
      <c r="I64" s="62"/>
      <c r="J64" s="62"/>
      <c r="K64" s="62"/>
      <c r="L64" s="52"/>
    </row>
    <row r="65" spans="1:12" s="34" customFormat="1" ht="17.25" customHeight="1">
      <c r="A65" s="49"/>
      <c r="B65" s="53" t="s">
        <v>82</v>
      </c>
      <c r="C65" s="51"/>
      <c r="D65" s="40"/>
      <c r="E65" s="57">
        <v>13090</v>
      </c>
      <c r="F65" s="51">
        <v>11954.94</v>
      </c>
      <c r="G65" s="32"/>
      <c r="H65" s="32"/>
      <c r="I65" s="62"/>
      <c r="J65" s="62"/>
      <c r="K65" s="62"/>
      <c r="L65" s="52"/>
    </row>
    <row r="66" spans="1:12" s="34" customFormat="1" ht="17.25" customHeight="1">
      <c r="A66" s="49"/>
      <c r="B66" s="53" t="s">
        <v>83</v>
      </c>
      <c r="C66" s="51"/>
      <c r="D66" s="40"/>
      <c r="E66" s="57">
        <v>13000</v>
      </c>
      <c r="F66" s="51">
        <v>11872.75</v>
      </c>
      <c r="G66" s="32"/>
      <c r="H66" s="32"/>
      <c r="I66" s="62"/>
      <c r="J66" s="62"/>
      <c r="K66" s="62"/>
      <c r="L66" s="52"/>
    </row>
    <row r="67" spans="1:12" s="34" customFormat="1" ht="17.25" customHeight="1">
      <c r="A67" s="49"/>
      <c r="B67" s="50" t="s">
        <v>47</v>
      </c>
      <c r="C67" s="51">
        <v>123932.48</v>
      </c>
      <c r="D67" s="40">
        <v>0</v>
      </c>
      <c r="E67" s="51">
        <v>140000</v>
      </c>
      <c r="F67" s="51">
        <v>74066.83</v>
      </c>
      <c r="G67" s="32"/>
      <c r="H67" s="32"/>
      <c r="I67" s="62"/>
      <c r="J67" s="62"/>
      <c r="K67" s="62"/>
      <c r="L67" s="58"/>
    </row>
    <row r="68" spans="1:12" s="34" customFormat="1" ht="17.25" customHeight="1">
      <c r="A68" s="49"/>
      <c r="B68" s="50" t="s">
        <v>37</v>
      </c>
      <c r="C68" s="51">
        <v>249184.42</v>
      </c>
      <c r="D68" s="40">
        <v>500</v>
      </c>
      <c r="E68" s="51">
        <v>128305.37</v>
      </c>
      <c r="F68" s="51">
        <v>46011.5</v>
      </c>
      <c r="G68" s="32"/>
      <c r="H68" s="32"/>
      <c r="I68" s="62"/>
      <c r="J68" s="62"/>
      <c r="K68" s="62"/>
      <c r="L68" s="52"/>
    </row>
    <row r="69" spans="1:12" s="34" customFormat="1" ht="17.25" customHeight="1">
      <c r="A69" s="49"/>
      <c r="B69" s="50" t="s">
        <v>38</v>
      </c>
      <c r="C69" s="51">
        <v>23215.1</v>
      </c>
      <c r="D69" s="40"/>
      <c r="E69" s="51">
        <v>229246.63</v>
      </c>
      <c r="F69" s="51">
        <v>0</v>
      </c>
      <c r="G69" s="32"/>
      <c r="H69" s="32"/>
      <c r="I69" s="62"/>
      <c r="J69" s="62"/>
      <c r="K69" s="62"/>
      <c r="L69" s="52"/>
    </row>
    <row r="70" spans="1:12" s="34" customFormat="1" ht="17.25" customHeight="1">
      <c r="A70" s="49"/>
      <c r="B70" s="50" t="s">
        <v>39</v>
      </c>
      <c r="C70" s="51">
        <v>93668</v>
      </c>
      <c r="D70" s="40">
        <v>0</v>
      </c>
      <c r="E70" s="51">
        <v>2448</v>
      </c>
      <c r="F70" s="51">
        <v>2448</v>
      </c>
      <c r="G70" s="32"/>
      <c r="H70" s="32"/>
      <c r="I70" s="62"/>
      <c r="J70" s="62"/>
      <c r="K70" s="62"/>
      <c r="L70" s="52"/>
    </row>
    <row r="71" spans="1:12" s="34" customFormat="1" ht="17.25" customHeight="1">
      <c r="A71" s="49"/>
      <c r="B71" s="53" t="s">
        <v>71</v>
      </c>
      <c r="C71" s="51">
        <v>8190</v>
      </c>
      <c r="D71" s="40">
        <v>0</v>
      </c>
      <c r="E71" s="51"/>
      <c r="F71" s="51"/>
      <c r="G71" s="32"/>
      <c r="H71" s="32">
        <f t="shared" ref="H71" si="18">G71-E71</f>
        <v>0</v>
      </c>
      <c r="I71" s="62"/>
      <c r="J71" s="62"/>
      <c r="K71" s="62"/>
      <c r="L71" s="52"/>
    </row>
    <row r="72" spans="1:12" s="34" customFormat="1" ht="17.25" customHeight="1">
      <c r="A72" s="49"/>
      <c r="B72" s="53" t="s">
        <v>90</v>
      </c>
      <c r="C72" s="51"/>
      <c r="D72" s="40"/>
      <c r="E72" s="51"/>
      <c r="F72" s="51"/>
      <c r="G72" s="32"/>
      <c r="H72" s="32"/>
      <c r="I72" s="62">
        <v>500000</v>
      </c>
      <c r="J72" s="62"/>
      <c r="K72" s="62"/>
      <c r="L72" s="69" t="s">
        <v>102</v>
      </c>
    </row>
    <row r="73" spans="1:12" s="2" customFormat="1" ht="17.25" customHeight="1">
      <c r="A73" s="13"/>
      <c r="B73" s="18" t="s">
        <v>26</v>
      </c>
      <c r="C73" s="45">
        <f>SUM(C50:C72)</f>
        <v>3062454</v>
      </c>
      <c r="D73" s="45">
        <f t="shared" ref="D73:K73" si="19">SUM(D50:D72)</f>
        <v>500</v>
      </c>
      <c r="E73" s="45">
        <f t="shared" si="19"/>
        <v>920292</v>
      </c>
      <c r="F73" s="45">
        <f t="shared" si="19"/>
        <v>522176.83</v>
      </c>
      <c r="G73" s="45">
        <f t="shared" si="19"/>
        <v>0</v>
      </c>
      <c r="H73" s="45">
        <f t="shared" si="19"/>
        <v>0</v>
      </c>
      <c r="I73" s="66">
        <f>I72</f>
        <v>500000</v>
      </c>
      <c r="J73" s="67">
        <f t="shared" si="19"/>
        <v>0</v>
      </c>
      <c r="K73" s="67">
        <f t="shared" si="19"/>
        <v>0</v>
      </c>
      <c r="L73" s="22"/>
    </row>
    <row r="74" spans="1:12" s="2" customFormat="1" ht="17.25" customHeight="1">
      <c r="A74" s="13"/>
      <c r="B74" s="16" t="s">
        <v>40</v>
      </c>
      <c r="C74" s="47">
        <v>1500</v>
      </c>
      <c r="D74" s="46">
        <v>0</v>
      </c>
      <c r="E74" s="32"/>
      <c r="F74" s="32"/>
      <c r="G74" s="32">
        <v>1.5</v>
      </c>
      <c r="H74" s="20"/>
      <c r="I74" s="64"/>
      <c r="J74" s="64"/>
      <c r="K74" s="64"/>
      <c r="L74" s="22"/>
    </row>
    <row r="75" spans="1:12" s="2" customFormat="1" ht="17.25" customHeight="1">
      <c r="A75" s="13"/>
      <c r="B75" s="18" t="s">
        <v>26</v>
      </c>
      <c r="C75" s="45">
        <f>C74</f>
        <v>1500</v>
      </c>
      <c r="D75" s="19">
        <f t="shared" ref="D75:K75" si="20">D74</f>
        <v>0</v>
      </c>
      <c r="E75" s="33">
        <f t="shared" si="20"/>
        <v>0</v>
      </c>
      <c r="F75" s="33">
        <f t="shared" si="20"/>
        <v>0</v>
      </c>
      <c r="G75" s="33">
        <f t="shared" si="20"/>
        <v>1.5</v>
      </c>
      <c r="H75" s="33">
        <f t="shared" si="20"/>
        <v>0</v>
      </c>
      <c r="I75" s="33">
        <f t="shared" si="20"/>
        <v>0</v>
      </c>
      <c r="J75" s="33">
        <f t="shared" si="20"/>
        <v>0</v>
      </c>
      <c r="K75" s="33">
        <f t="shared" si="20"/>
        <v>0</v>
      </c>
      <c r="L75" s="22"/>
    </row>
    <row r="76" spans="1:12" s="2" customFormat="1" ht="17.25" customHeight="1">
      <c r="A76" s="13"/>
      <c r="B76" s="53" t="s">
        <v>85</v>
      </c>
      <c r="C76" s="45"/>
      <c r="D76" s="19"/>
      <c r="E76" s="60" t="s">
        <v>87</v>
      </c>
      <c r="F76" s="54">
        <v>0</v>
      </c>
      <c r="G76" s="54"/>
      <c r="H76" s="19"/>
      <c r="I76" s="64"/>
      <c r="J76" s="64"/>
      <c r="K76" s="64"/>
      <c r="L76" s="22"/>
    </row>
    <row r="77" spans="1:12" s="2" customFormat="1" ht="17.25" customHeight="1">
      <c r="A77" s="13"/>
      <c r="B77" s="53" t="s">
        <v>84</v>
      </c>
      <c r="C77" s="45"/>
      <c r="D77" s="19"/>
      <c r="E77" s="54">
        <v>6.5</v>
      </c>
      <c r="F77" s="33"/>
      <c r="G77" s="33"/>
      <c r="H77" s="19"/>
      <c r="I77" s="64"/>
      <c r="J77" s="64"/>
      <c r="K77" s="64"/>
      <c r="L77" s="22"/>
    </row>
    <row r="78" spans="1:12" s="2" customFormat="1" ht="17.25" customHeight="1">
      <c r="A78" s="13"/>
      <c r="B78" s="53" t="s">
        <v>86</v>
      </c>
      <c r="C78" s="45"/>
      <c r="D78" s="19"/>
      <c r="E78" s="54">
        <v>21.4</v>
      </c>
      <c r="F78" s="33"/>
      <c r="G78" s="33"/>
      <c r="H78" s="19"/>
      <c r="I78" s="64"/>
      <c r="J78" s="64"/>
      <c r="K78" s="64"/>
      <c r="L78" s="22"/>
    </row>
    <row r="79" spans="1:12" s="2" customFormat="1" ht="17.25" customHeight="1">
      <c r="A79" s="13"/>
      <c r="B79" s="18" t="s">
        <v>26</v>
      </c>
      <c r="C79" s="45"/>
      <c r="D79" s="19"/>
      <c r="E79" s="33">
        <f>SUM(E76:E78)</f>
        <v>27.9</v>
      </c>
      <c r="F79" s="33">
        <f>SUM(F76:F78)</f>
        <v>0</v>
      </c>
      <c r="G79" s="33">
        <f t="shared" ref="G79:K79" si="21">SUM(G76:G78)</f>
        <v>0</v>
      </c>
      <c r="H79" s="33">
        <f t="shared" si="21"/>
        <v>0</v>
      </c>
      <c r="I79" s="33">
        <f t="shared" si="21"/>
        <v>0</v>
      </c>
      <c r="J79" s="33">
        <f t="shared" si="21"/>
        <v>0</v>
      </c>
      <c r="K79" s="33">
        <f t="shared" si="21"/>
        <v>0</v>
      </c>
      <c r="L79" s="22"/>
    </row>
    <row r="80" spans="1:12" s="34" customFormat="1" ht="17.25" customHeight="1">
      <c r="A80" s="49"/>
      <c r="B80" s="50" t="s">
        <v>41</v>
      </c>
      <c r="C80" s="51">
        <v>1200</v>
      </c>
      <c r="D80" s="40">
        <v>0</v>
      </c>
      <c r="E80" s="40">
        <v>1.2</v>
      </c>
      <c r="F80" s="40"/>
      <c r="G80" s="32">
        <f t="shared" ref="G80" si="22">SUM(F80)</f>
        <v>0</v>
      </c>
      <c r="H80" s="32"/>
      <c r="I80" s="62"/>
      <c r="J80" s="62"/>
      <c r="K80" s="62"/>
      <c r="L80" s="52"/>
    </row>
    <row r="81" spans="1:12" s="2" customFormat="1" ht="17.25" customHeight="1">
      <c r="A81" s="13"/>
      <c r="B81" s="18" t="s">
        <v>26</v>
      </c>
      <c r="C81" s="45">
        <f>SUM(C80:C80)</f>
        <v>1200</v>
      </c>
      <c r="D81" s="19">
        <f>SUM(D80:D80)</f>
        <v>0</v>
      </c>
      <c r="E81" s="33">
        <f>SUM(E80:E80)</f>
        <v>1.2</v>
      </c>
      <c r="F81" s="33">
        <f>SUM(F80:F80)</f>
        <v>0</v>
      </c>
      <c r="G81" s="33">
        <f t="shared" ref="G81:K81" si="23">SUM(G80:G80)</f>
        <v>0</v>
      </c>
      <c r="H81" s="33">
        <f t="shared" si="23"/>
        <v>0</v>
      </c>
      <c r="I81" s="33">
        <f t="shared" si="23"/>
        <v>0</v>
      </c>
      <c r="J81" s="33">
        <f t="shared" si="23"/>
        <v>0</v>
      </c>
      <c r="K81" s="33">
        <f t="shared" si="23"/>
        <v>0</v>
      </c>
      <c r="L81" s="22"/>
    </row>
    <row r="82" spans="1:12" s="2" customFormat="1" ht="17.25" customHeight="1">
      <c r="A82" s="13"/>
      <c r="B82" s="18" t="s">
        <v>91</v>
      </c>
      <c r="C82" s="45"/>
      <c r="D82" s="19"/>
      <c r="E82" s="33"/>
      <c r="F82" s="33"/>
      <c r="G82" s="33"/>
      <c r="H82" s="19"/>
      <c r="I82" s="64"/>
      <c r="J82" s="56">
        <v>66700</v>
      </c>
      <c r="K82" s="56">
        <v>133500</v>
      </c>
      <c r="L82" s="22"/>
    </row>
    <row r="83" spans="1:12" s="2" customFormat="1" ht="12">
      <c r="A83" s="13"/>
      <c r="B83" s="18" t="s">
        <v>42</v>
      </c>
      <c r="C83" s="45">
        <f>C28+C33+C37+C41+C47+C49+C73+C75+C81</f>
        <v>6183292.2000000011</v>
      </c>
      <c r="D83" s="19">
        <f>D28+D33+D37+D41+D47+D49+D73+D81</f>
        <v>3020.8999999999996</v>
      </c>
      <c r="E83" s="59">
        <f>E28+E33+E37+E41+E47+E49+E73+E75+E79+E81</f>
        <v>923050.6</v>
      </c>
      <c r="F83" s="59">
        <f>F28+F33+F37+F41+F47+F49+F73+F75+F79+F81</f>
        <v>1312222.6600000001</v>
      </c>
      <c r="G83" s="33" t="e">
        <f>G81+G75+#REF!+G73+#REF!+#REF!+G49+G47+G41+G37+G33+G28</f>
        <v>#REF!</v>
      </c>
      <c r="H83" s="19" t="e">
        <f>H28+H33+H37+H41+H47+H49+#REF!+#REF!+H73+#REF!+H81</f>
        <v>#REF!</v>
      </c>
      <c r="I83" s="68">
        <f>I28+I33+I37+I41+I47+I49+I73+I75+I79+I81+I82</f>
        <v>3559200</v>
      </c>
      <c r="J83" s="64">
        <f t="shared" ref="J83:K83" si="24">J28+J33+J37+J41+J47+J49+J73+J75+J79+J81+J82</f>
        <v>3130600.0000000009</v>
      </c>
      <c r="K83" s="64">
        <f t="shared" si="24"/>
        <v>3197400</v>
      </c>
      <c r="L83" s="22"/>
    </row>
    <row r="84" spans="1:12" s="2" customFormat="1" ht="12">
      <c r="B84" s="4"/>
      <c r="C84" s="4"/>
      <c r="D84" s="4"/>
      <c r="E84" s="4"/>
      <c r="F84" s="4"/>
      <c r="G84" s="34"/>
      <c r="L84" s="22"/>
    </row>
    <row r="85" spans="1:12" s="2" customFormat="1" ht="12">
      <c r="B85" s="4" t="s">
        <v>43</v>
      </c>
      <c r="C85" s="4"/>
      <c r="D85" s="4"/>
      <c r="E85" s="4" t="s">
        <v>44</v>
      </c>
      <c r="F85" s="4"/>
      <c r="G85" s="34"/>
      <c r="L85" s="22"/>
    </row>
    <row r="86" spans="1:12" s="2" customFormat="1" ht="12">
      <c r="B86" s="4"/>
      <c r="C86" s="4"/>
      <c r="D86" s="4"/>
      <c r="E86" s="4"/>
      <c r="F86" s="4"/>
      <c r="G86" s="34"/>
      <c r="L86" s="22"/>
    </row>
    <row r="87" spans="1:12" s="2" customFormat="1" ht="12">
      <c r="B87" s="61" t="s">
        <v>92</v>
      </c>
      <c r="C87" s="4"/>
      <c r="D87" s="4"/>
      <c r="E87" s="29" t="s">
        <v>46</v>
      </c>
      <c r="F87" s="4"/>
      <c r="G87" s="34"/>
      <c r="L87" s="22"/>
    </row>
    <row r="88" spans="1:12" s="1" customFormat="1" ht="12">
      <c r="A88" s="2"/>
      <c r="B88" s="4"/>
      <c r="C88" s="4"/>
      <c r="D88" s="4"/>
      <c r="E88" s="4"/>
      <c r="F88" s="4"/>
      <c r="G88" s="34"/>
      <c r="H88" s="2"/>
      <c r="I88" s="2"/>
      <c r="J88" s="2"/>
      <c r="K88" s="2"/>
      <c r="L88" s="22"/>
    </row>
    <row r="89" spans="1:12" s="1" customFormat="1" ht="12">
      <c r="A89" s="2"/>
      <c r="B89" s="4"/>
      <c r="C89" s="4"/>
      <c r="D89" s="4"/>
      <c r="E89" s="4"/>
      <c r="F89" s="4"/>
      <c r="G89" s="34"/>
      <c r="H89" s="2"/>
      <c r="I89" s="2"/>
      <c r="J89" s="2"/>
      <c r="K89" s="2"/>
      <c r="L89" s="22"/>
    </row>
    <row r="90" spans="1:12" s="1" customFormat="1" ht="12">
      <c r="A90" s="2"/>
      <c r="B90" s="4"/>
      <c r="C90" s="4"/>
      <c r="D90" s="4"/>
      <c r="E90" s="4"/>
      <c r="F90" s="4"/>
      <c r="G90" s="34"/>
      <c r="H90" s="2"/>
      <c r="I90" s="2"/>
      <c r="J90" s="2"/>
      <c r="K90" s="2"/>
      <c r="L90" s="22"/>
    </row>
    <row r="91" spans="1:12">
      <c r="A91" s="26"/>
      <c r="B91" s="27"/>
      <c r="C91" s="27"/>
      <c r="D91" s="27"/>
      <c r="E91" s="27"/>
      <c r="F91" s="27"/>
      <c r="G91" s="35"/>
      <c r="H91" s="26"/>
      <c r="I91" s="26"/>
      <c r="J91" s="26"/>
      <c r="K91" s="26"/>
    </row>
    <row r="92" spans="1:12">
      <c r="A92" s="26"/>
      <c r="B92" s="27"/>
      <c r="C92" s="27"/>
      <c r="D92" s="27"/>
      <c r="E92" s="27"/>
      <c r="F92" s="27"/>
      <c r="G92" s="35"/>
      <c r="H92" s="26"/>
      <c r="I92" s="26"/>
      <c r="J92" s="26"/>
      <c r="K92" s="26"/>
    </row>
    <row r="93" spans="1:12">
      <c r="A93" s="26"/>
      <c r="B93" s="27"/>
      <c r="C93" s="27"/>
      <c r="D93" s="27"/>
      <c r="E93" s="27"/>
      <c r="F93" s="27"/>
      <c r="G93" s="35"/>
      <c r="H93" s="26"/>
      <c r="I93" s="26"/>
      <c r="J93" s="26"/>
      <c r="K93" s="26"/>
    </row>
    <row r="94" spans="1:12">
      <c r="A94" s="26"/>
      <c r="B94" s="27"/>
      <c r="C94" s="27"/>
      <c r="D94" s="27"/>
      <c r="E94" s="27"/>
      <c r="F94" s="27"/>
      <c r="G94" s="35"/>
      <c r="H94" s="26"/>
      <c r="I94" s="26"/>
      <c r="J94" s="26"/>
      <c r="K94" s="26"/>
    </row>
    <row r="95" spans="1:12">
      <c r="A95" s="26"/>
      <c r="B95" s="27"/>
      <c r="C95" s="27"/>
      <c r="D95" s="27"/>
      <c r="E95" s="27"/>
      <c r="F95" s="27"/>
      <c r="G95" s="35"/>
      <c r="H95" s="26"/>
      <c r="I95" s="26"/>
      <c r="J95" s="26"/>
      <c r="K95" s="26"/>
    </row>
    <row r="96" spans="1:12">
      <c r="A96" s="26"/>
      <c r="B96" s="27"/>
      <c r="C96" s="27"/>
      <c r="D96" s="27"/>
      <c r="E96" s="27"/>
      <c r="F96" s="27"/>
      <c r="G96" s="35"/>
      <c r="H96" s="26"/>
      <c r="I96" s="26"/>
      <c r="J96" s="26"/>
      <c r="K96" s="26"/>
    </row>
    <row r="97" spans="1:11">
      <c r="A97" s="26"/>
      <c r="B97" s="27"/>
      <c r="C97" s="27"/>
      <c r="D97" s="27"/>
      <c r="E97" s="27"/>
      <c r="F97" s="27"/>
      <c r="G97" s="35"/>
      <c r="H97" s="26"/>
      <c r="I97" s="26"/>
      <c r="J97" s="26"/>
      <c r="K97" s="26"/>
    </row>
    <row r="98" spans="1:11">
      <c r="A98" s="26"/>
      <c r="B98" s="27"/>
      <c r="C98" s="27"/>
      <c r="D98" s="27"/>
      <c r="E98" s="27"/>
      <c r="F98" s="27"/>
      <c r="G98" s="35"/>
      <c r="H98" s="26"/>
      <c r="I98" s="26"/>
      <c r="J98" s="26"/>
      <c r="K98" s="26"/>
    </row>
    <row r="99" spans="1:11">
      <c r="A99" s="26"/>
      <c r="B99" s="27"/>
      <c r="C99" s="27"/>
      <c r="D99" s="27"/>
      <c r="E99" s="27"/>
      <c r="F99" s="27"/>
      <c r="G99" s="35"/>
      <c r="H99" s="26"/>
      <c r="I99" s="26"/>
      <c r="J99" s="26"/>
      <c r="K99" s="26"/>
    </row>
    <row r="100" spans="1:11">
      <c r="A100" s="26"/>
      <c r="B100" s="27"/>
      <c r="C100" s="27"/>
      <c r="D100" s="27"/>
      <c r="E100" s="27"/>
      <c r="F100" s="27"/>
      <c r="G100" s="35"/>
      <c r="H100" s="26"/>
      <c r="I100" s="26"/>
      <c r="J100" s="26"/>
      <c r="K100" s="26"/>
    </row>
    <row r="101" spans="1:11">
      <c r="A101" s="26"/>
      <c r="B101" s="27"/>
      <c r="C101" s="27"/>
      <c r="D101" s="27"/>
      <c r="E101" s="27"/>
      <c r="F101" s="27"/>
      <c r="G101" s="35"/>
      <c r="H101" s="26"/>
      <c r="I101" s="26"/>
      <c r="J101" s="26"/>
      <c r="K101" s="26"/>
    </row>
    <row r="102" spans="1:11">
      <c r="A102" s="26"/>
      <c r="B102" s="27"/>
      <c r="C102" s="27"/>
      <c r="D102" s="27"/>
      <c r="E102" s="27"/>
      <c r="F102" s="27"/>
      <c r="G102" s="35"/>
      <c r="H102" s="26"/>
      <c r="I102" s="26"/>
      <c r="J102" s="26"/>
      <c r="K102" s="26"/>
    </row>
    <row r="103" spans="1:11">
      <c r="A103" s="26"/>
      <c r="B103" s="27"/>
      <c r="C103" s="27"/>
      <c r="D103" s="27"/>
      <c r="E103" s="27"/>
      <c r="F103" s="27"/>
      <c r="G103" s="35"/>
      <c r="H103" s="26"/>
      <c r="I103" s="26"/>
      <c r="J103" s="26"/>
      <c r="K103" s="26"/>
    </row>
    <row r="104" spans="1:11">
      <c r="A104" s="26"/>
      <c r="B104" s="27"/>
      <c r="C104" s="27"/>
      <c r="D104" s="27"/>
      <c r="E104" s="27"/>
      <c r="F104" s="27"/>
      <c r="G104" s="35"/>
      <c r="H104" s="26"/>
      <c r="I104" s="26"/>
      <c r="J104" s="26"/>
      <c r="K104" s="26"/>
    </row>
    <row r="105" spans="1:11">
      <c r="A105" s="26"/>
      <c r="B105" s="27"/>
      <c r="C105" s="27"/>
      <c r="D105" s="27"/>
      <c r="E105" s="27"/>
      <c r="F105" s="27"/>
      <c r="G105" s="35"/>
      <c r="H105" s="26"/>
      <c r="I105" s="26"/>
      <c r="J105" s="26"/>
      <c r="K105" s="26"/>
    </row>
    <row r="106" spans="1:11">
      <c r="A106" s="26"/>
      <c r="B106" s="27"/>
      <c r="C106" s="27"/>
      <c r="D106" s="27"/>
      <c r="E106" s="27"/>
      <c r="F106" s="27"/>
      <c r="G106" s="35"/>
      <c r="H106" s="26"/>
      <c r="I106" s="26"/>
      <c r="J106" s="26"/>
      <c r="K106" s="26"/>
    </row>
    <row r="107" spans="1:11">
      <c r="A107" s="26"/>
      <c r="B107" s="27"/>
      <c r="C107" s="27"/>
      <c r="D107" s="27"/>
      <c r="E107" s="27"/>
      <c r="F107" s="27"/>
      <c r="G107" s="35"/>
      <c r="H107" s="26"/>
      <c r="I107" s="26"/>
      <c r="J107" s="26"/>
      <c r="K107" s="26"/>
    </row>
    <row r="108" spans="1:11">
      <c r="A108" s="26"/>
      <c r="B108" s="27"/>
      <c r="C108" s="27"/>
      <c r="D108" s="27"/>
      <c r="E108" s="27"/>
      <c r="F108" s="27"/>
      <c r="G108" s="35"/>
      <c r="H108" s="26"/>
      <c r="I108" s="26"/>
      <c r="J108" s="26"/>
      <c r="K108" s="26"/>
    </row>
    <row r="109" spans="1:11">
      <c r="A109" s="26"/>
      <c r="B109" s="27"/>
      <c r="C109" s="27"/>
      <c r="D109" s="27"/>
      <c r="E109" s="27"/>
      <c r="F109" s="27"/>
      <c r="G109" s="35"/>
      <c r="H109" s="26"/>
      <c r="I109" s="26"/>
      <c r="J109" s="26"/>
      <c r="K109" s="26"/>
    </row>
    <row r="110" spans="1:11">
      <c r="A110" s="26"/>
      <c r="B110" s="27"/>
      <c r="C110" s="27"/>
      <c r="D110" s="27"/>
      <c r="E110" s="27"/>
      <c r="F110" s="27"/>
      <c r="G110" s="35"/>
      <c r="H110" s="26"/>
      <c r="I110" s="26"/>
      <c r="J110" s="26"/>
      <c r="K110" s="26"/>
    </row>
    <row r="111" spans="1:11">
      <c r="A111" s="26"/>
      <c r="B111" s="27"/>
      <c r="C111" s="27"/>
      <c r="D111" s="27"/>
      <c r="E111" s="27"/>
      <c r="F111" s="27"/>
      <c r="G111" s="35"/>
      <c r="H111" s="26"/>
      <c r="I111" s="26"/>
      <c r="J111" s="26"/>
      <c r="K111" s="26"/>
    </row>
    <row r="112" spans="1:11">
      <c r="A112" s="26"/>
      <c r="B112" s="27"/>
      <c r="C112" s="27"/>
      <c r="D112" s="27"/>
      <c r="E112" s="27"/>
      <c r="F112" s="27"/>
      <c r="G112" s="35"/>
      <c r="H112" s="26"/>
      <c r="I112" s="26"/>
      <c r="J112" s="26"/>
      <c r="K112" s="26"/>
    </row>
    <row r="113" spans="1:11">
      <c r="A113" s="26"/>
      <c r="B113" s="27"/>
      <c r="C113" s="27"/>
      <c r="D113" s="27"/>
      <c r="E113" s="27"/>
      <c r="F113" s="27"/>
      <c r="G113" s="35"/>
      <c r="H113" s="26"/>
      <c r="I113" s="26"/>
      <c r="J113" s="26"/>
      <c r="K113" s="26"/>
    </row>
    <row r="114" spans="1:11">
      <c r="A114" s="26"/>
      <c r="B114" s="27"/>
      <c r="C114" s="27"/>
      <c r="D114" s="27"/>
      <c r="E114" s="27"/>
      <c r="F114" s="27"/>
      <c r="G114" s="35"/>
      <c r="H114" s="26"/>
      <c r="I114" s="26"/>
      <c r="J114" s="26"/>
      <c r="K114" s="26"/>
    </row>
    <row r="115" spans="1:11">
      <c r="A115" s="26"/>
      <c r="B115" s="27"/>
      <c r="C115" s="27"/>
      <c r="D115" s="27"/>
      <c r="E115" s="27"/>
      <c r="F115" s="27"/>
      <c r="G115" s="35"/>
      <c r="H115" s="26"/>
      <c r="I115" s="26"/>
      <c r="J115" s="26"/>
      <c r="K115" s="26"/>
    </row>
    <row r="116" spans="1:11">
      <c r="A116" s="26"/>
      <c r="B116" s="27"/>
      <c r="C116" s="27"/>
      <c r="D116" s="27"/>
      <c r="E116" s="27"/>
      <c r="F116" s="27"/>
      <c r="G116" s="35"/>
      <c r="H116" s="26"/>
      <c r="I116" s="26"/>
      <c r="J116" s="26"/>
      <c r="K116" s="26"/>
    </row>
    <row r="117" spans="1:11">
      <c r="A117" s="26"/>
      <c r="B117" s="27"/>
      <c r="C117" s="27"/>
      <c r="D117" s="27"/>
      <c r="E117" s="27"/>
      <c r="F117" s="27"/>
      <c r="G117" s="35"/>
      <c r="H117" s="26"/>
      <c r="I117" s="26"/>
      <c r="J117" s="26"/>
      <c r="K117" s="26"/>
    </row>
    <row r="118" spans="1:11">
      <c r="A118" s="26"/>
      <c r="B118" s="27"/>
      <c r="C118" s="27"/>
      <c r="D118" s="27"/>
      <c r="E118" s="27"/>
      <c r="F118" s="27"/>
      <c r="G118" s="35"/>
      <c r="H118" s="26"/>
      <c r="I118" s="26"/>
      <c r="J118" s="26"/>
      <c r="K118" s="26"/>
    </row>
    <row r="119" spans="1:11">
      <c r="A119" s="26"/>
      <c r="B119" s="27"/>
      <c r="C119" s="27"/>
      <c r="D119" s="27"/>
      <c r="E119" s="27"/>
      <c r="F119" s="27"/>
      <c r="G119" s="35"/>
      <c r="H119" s="26"/>
      <c r="I119" s="26"/>
      <c r="J119" s="26"/>
      <c r="K119" s="26"/>
    </row>
    <row r="120" spans="1:11">
      <c r="A120" s="26"/>
      <c r="B120" s="27"/>
      <c r="C120" s="27"/>
      <c r="D120" s="27"/>
      <c r="E120" s="27"/>
      <c r="F120" s="27"/>
      <c r="G120" s="35"/>
      <c r="H120" s="26"/>
      <c r="I120" s="26"/>
      <c r="J120" s="26"/>
      <c r="K120" s="26"/>
    </row>
    <row r="121" spans="1:11">
      <c r="A121" s="26"/>
      <c r="B121" s="27"/>
      <c r="C121" s="27"/>
      <c r="D121" s="27"/>
      <c r="E121" s="27"/>
      <c r="F121" s="27"/>
      <c r="G121" s="35"/>
      <c r="H121" s="26"/>
      <c r="I121" s="26"/>
      <c r="J121" s="26"/>
      <c r="K121" s="26"/>
    </row>
    <row r="122" spans="1:11">
      <c r="A122" s="26"/>
      <c r="B122" s="27"/>
      <c r="C122" s="27"/>
      <c r="D122" s="27"/>
      <c r="E122" s="27"/>
      <c r="F122" s="27"/>
      <c r="G122" s="35"/>
      <c r="H122" s="26"/>
      <c r="I122" s="26"/>
      <c r="J122" s="26"/>
      <c r="K122" s="26"/>
    </row>
    <row r="123" spans="1:11">
      <c r="A123" s="26"/>
      <c r="B123" s="27"/>
      <c r="C123" s="27"/>
      <c r="D123" s="27"/>
      <c r="E123" s="27"/>
      <c r="F123" s="27"/>
      <c r="G123" s="35"/>
      <c r="H123" s="26"/>
      <c r="I123" s="26"/>
      <c r="J123" s="26"/>
      <c r="K123" s="26"/>
    </row>
    <row r="124" spans="1:11">
      <c r="A124" s="26"/>
      <c r="B124" s="27"/>
      <c r="C124" s="27"/>
      <c r="D124" s="27"/>
      <c r="E124" s="27"/>
      <c r="F124" s="27"/>
      <c r="G124" s="35"/>
      <c r="H124" s="26"/>
      <c r="I124" s="26"/>
      <c r="J124" s="26"/>
      <c r="K124" s="26"/>
    </row>
    <row r="125" spans="1:11">
      <c r="A125" s="26"/>
      <c r="B125" s="27"/>
      <c r="C125" s="27"/>
      <c r="D125" s="27"/>
      <c r="E125" s="27"/>
      <c r="F125" s="27"/>
      <c r="G125" s="35"/>
      <c r="H125" s="26"/>
      <c r="I125" s="26"/>
      <c r="J125" s="26"/>
      <c r="K125" s="26"/>
    </row>
  </sheetData>
  <mergeCells count="2">
    <mergeCell ref="A1:I1"/>
    <mergeCell ref="L29:L32"/>
  </mergeCells>
  <phoneticPr fontId="0" type="noConversion"/>
  <pageMargins left="0.25" right="0.25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Svetlana</cp:lastModifiedBy>
  <cp:lastPrinted>2023-11-10T13:09:35Z</cp:lastPrinted>
  <dcterms:created xsi:type="dcterms:W3CDTF">2006-09-16T00:00:00Z</dcterms:created>
  <dcterms:modified xsi:type="dcterms:W3CDTF">2023-11-13T09:57:26Z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1049-11.2.0.8991</vt:lpwstr>
  </property>
</Properties>
</file>